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CONCORRENCIAS\EDITAL 001-2021-CP ESTRADAS VICINAIS\LOTE I - TRANSFARTURÃO\GEO OBRAS\"/>
    </mc:Choice>
  </mc:AlternateContent>
  <bookViews>
    <workbookView xWindow="-120" yWindow="-120" windowWidth="15600" windowHeight="11760" firstSheet="1" activeTab="2"/>
  </bookViews>
  <sheets>
    <sheet name="EST FARTURAO" sheetId="7" state="hidden" r:id="rId1"/>
    <sheet name="CRONOGRAMA" sheetId="8" r:id="rId2"/>
    <sheet name="PLANILHA DE CUSTOS" sheetId="9" r:id="rId3"/>
    <sheet name="custo unitario" sheetId="10" r:id="rId4"/>
    <sheet name="Plan1" sheetId="11" r:id="rId5"/>
  </sheets>
  <definedNames>
    <definedName name="_xlnm.Print_Area" localSheetId="0">'EST FARTURAO'!$A$1:$N$50</definedName>
    <definedName name="_xlnm.Print_Area" localSheetId="4">Plan1!$A$1:$G$34</definedName>
    <definedName name="_xlnm.Print_Area" localSheetId="2">'PLANILHA DE CUSTOS'!$A$1:$H$56</definedName>
    <definedName name="_xlnm.Print_Titles" localSheetId="1">CRONOGRAMA!$1:$10</definedName>
    <definedName name="_xlnm.Print_Titles" localSheetId="3">'custo unitario'!$1:$9</definedName>
    <definedName name="_xlnm.Print_Titles" localSheetId="0">'EST FARTURAO'!$15:$15</definedName>
    <definedName name="_xlnm.Print_Titles" localSheetId="2">'PLANILHA DE CUSTOS'!$1:$10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9" l="1"/>
  <c r="F35" i="8" s="1"/>
  <c r="G36" i="8" s="1"/>
  <c r="H36" i="8" s="1"/>
  <c r="L36" i="8" s="1"/>
  <c r="G31" i="9"/>
  <c r="F33" i="8" s="1"/>
  <c r="G34" i="8" s="1"/>
  <c r="H34" i="8" s="1"/>
  <c r="L34" i="8" s="1"/>
  <c r="G30" i="9"/>
  <c r="F31" i="8" s="1"/>
  <c r="G32" i="8" s="1"/>
  <c r="H32" i="8" s="1"/>
  <c r="L32" i="8" s="1"/>
  <c r="G29" i="9"/>
  <c r="F29" i="8" s="1"/>
  <c r="G30" i="8" s="1"/>
  <c r="H30" i="8" s="1"/>
  <c r="L30" i="8" s="1"/>
  <c r="G26" i="9"/>
  <c r="F26" i="8" s="1"/>
  <c r="G27" i="8" s="1"/>
  <c r="E26" i="8"/>
  <c r="G24" i="9"/>
  <c r="F24" i="8" s="1"/>
  <c r="G25" i="8" s="1"/>
  <c r="G22" i="9"/>
  <c r="F22" i="8" s="1"/>
  <c r="G23" i="8" s="1"/>
  <c r="E22" i="8"/>
  <c r="G18" i="9"/>
  <c r="F18" i="8" s="1"/>
  <c r="G19" i="8" s="1"/>
  <c r="E18" i="8"/>
  <c r="G15" i="9"/>
  <c r="F15" i="8" s="1"/>
  <c r="G16" i="8" s="1"/>
  <c r="G13" i="9"/>
  <c r="F13" i="8"/>
  <c r="G36" i="9"/>
  <c r="H36" i="9" s="1"/>
  <c r="E36" i="9"/>
  <c r="G38" i="9"/>
  <c r="H38" i="9" s="1"/>
  <c r="E38" i="9"/>
  <c r="G40" i="9"/>
  <c r="E40" i="9"/>
  <c r="H40" i="9" s="1"/>
  <c r="G34" i="9"/>
  <c r="E34" i="9"/>
  <c r="H34" i="9"/>
  <c r="H31" i="9"/>
  <c r="H29" i="9"/>
  <c r="E24" i="9"/>
  <c r="E26" i="9"/>
  <c r="H26" i="9"/>
  <c r="E22" i="9"/>
  <c r="H22" i="9" s="1"/>
  <c r="E18" i="9"/>
  <c r="H18" i="9"/>
  <c r="H15" i="9"/>
  <c r="H13" i="9"/>
  <c r="D22" i="11"/>
  <c r="D24" i="11"/>
  <c r="C153" i="10"/>
  <c r="C154" i="10" s="1"/>
  <c r="C155" i="10" s="1"/>
  <c r="C146" i="10"/>
  <c r="C147" i="10" s="1"/>
  <c r="C148" i="10" s="1"/>
  <c r="C166" i="10"/>
  <c r="C141" i="10"/>
  <c r="C111" i="10"/>
  <c r="C112" i="10" s="1"/>
  <c r="C113" i="10" s="1"/>
  <c r="G108" i="10"/>
  <c r="G102" i="10"/>
  <c r="C99" i="10"/>
  <c r="C100" i="10" s="1"/>
  <c r="C101" i="10" s="1"/>
  <c r="E40" i="8"/>
  <c r="E44" i="8"/>
  <c r="G45" i="8" s="1"/>
  <c r="E42" i="8"/>
  <c r="E38" i="8"/>
  <c r="E24" i="8"/>
  <c r="J19" i="8"/>
  <c r="G41" i="8"/>
  <c r="K41" i="8" s="1"/>
  <c r="N20" i="7"/>
  <c r="K22" i="7"/>
  <c r="M22" i="7"/>
  <c r="N22" i="7" s="1"/>
  <c r="N21" i="7" s="1"/>
  <c r="K29" i="7"/>
  <c r="M29" i="7"/>
  <c r="N29" i="7" s="1"/>
  <c r="M38" i="7"/>
  <c r="N38" i="7" s="1"/>
  <c r="M39" i="7"/>
  <c r="N39" i="7" s="1"/>
  <c r="M45" i="7"/>
  <c r="N45" i="7" s="1"/>
  <c r="L35" i="7"/>
  <c r="M35" i="7" s="1"/>
  <c r="M31" i="7" s="1"/>
  <c r="K44" i="7"/>
  <c r="M44" i="7"/>
  <c r="N44" i="7" s="1"/>
  <c r="O32" i="7"/>
  <c r="O34" i="7"/>
  <c r="R24" i="7"/>
  <c r="M18" i="7"/>
  <c r="N18" i="7"/>
  <c r="M19" i="7"/>
  <c r="N19" i="7"/>
  <c r="N17" i="7" s="1"/>
  <c r="M26" i="7"/>
  <c r="N26" i="7"/>
  <c r="M27" i="7"/>
  <c r="N27" i="7"/>
  <c r="N25" i="7" s="1"/>
  <c r="K28" i="7"/>
  <c r="M28" i="7"/>
  <c r="M32" i="7"/>
  <c r="N32" i="7"/>
  <c r="M33" i="7"/>
  <c r="N33" i="7"/>
  <c r="M34" i="7"/>
  <c r="N34" i="7"/>
  <c r="M36" i="7"/>
  <c r="N36" i="7"/>
  <c r="M37" i="7"/>
  <c r="N37" i="7"/>
  <c r="M40" i="7"/>
  <c r="N40" i="7"/>
  <c r="M43" i="7"/>
  <c r="N43" i="7"/>
  <c r="K46" i="7"/>
  <c r="N46" i="7" s="1"/>
  <c r="G39" i="8"/>
  <c r="J39" i="8" s="1"/>
  <c r="G43" i="8"/>
  <c r="J43" i="8" s="1"/>
  <c r="G14" i="8"/>
  <c r="H14" i="8" s="1"/>
  <c r="M46" i="7"/>
  <c r="N28" i="7"/>
  <c r="M17" i="7"/>
  <c r="H12" i="9"/>
  <c r="C159" i="10"/>
  <c r="C160" i="10"/>
  <c r="C161" i="10" s="1"/>
  <c r="K43" i="8"/>
  <c r="I41" i="8"/>
  <c r="H39" i="8"/>
  <c r="I39" i="8"/>
  <c r="H17" i="9"/>
  <c r="L14" i="8" l="1"/>
  <c r="H16" i="8"/>
  <c r="L16" i="8" s="1"/>
  <c r="G46" i="8"/>
  <c r="K23" i="8"/>
  <c r="J23" i="8"/>
  <c r="H23" i="8"/>
  <c r="I23" i="8"/>
  <c r="K19" i="8"/>
  <c r="I19" i="8"/>
  <c r="H19" i="8"/>
  <c r="L19" i="8" s="1"/>
  <c r="N31" i="7"/>
  <c r="N48" i="7" s="1"/>
  <c r="N50" i="7" s="1"/>
  <c r="H33" i="9"/>
  <c r="H25" i="8"/>
  <c r="K25" i="8"/>
  <c r="J25" i="8"/>
  <c r="I25" i="8"/>
  <c r="L39" i="8"/>
  <c r="N42" i="7"/>
  <c r="I45" i="8"/>
  <c r="H45" i="8"/>
  <c r="J45" i="8"/>
  <c r="K45" i="8"/>
  <c r="H27" i="8"/>
  <c r="I27" i="8"/>
  <c r="J27" i="8"/>
  <c r="K39" i="8"/>
  <c r="H41" i="8"/>
  <c r="L41" i="8" s="1"/>
  <c r="M42" i="7"/>
  <c r="H32" i="9"/>
  <c r="I43" i="8"/>
  <c r="N35" i="7"/>
  <c r="M21" i="7"/>
  <c r="M48" i="7" s="1"/>
  <c r="M50" i="7" s="1"/>
  <c r="H24" i="9"/>
  <c r="H20" i="9" s="1"/>
  <c r="H42" i="9" s="1"/>
  <c r="J41" i="8"/>
  <c r="H43" i="8"/>
  <c r="L43" i="8" s="1"/>
  <c r="M25" i="7"/>
  <c r="H30" i="9"/>
  <c r="H28" i="9" s="1"/>
  <c r="H44" i="9" l="1"/>
  <c r="F8" i="10"/>
  <c r="L25" i="8"/>
  <c r="L23" i="8"/>
  <c r="L46" i="8" s="1"/>
  <c r="L27" i="8"/>
  <c r="L45" i="8"/>
  <c r="I46" i="8"/>
  <c r="I48" i="8" s="1"/>
  <c r="J46" i="8"/>
  <c r="J48" i="8" s="1"/>
  <c r="K46" i="8"/>
  <c r="K48" i="8" s="1"/>
  <c r="H46" i="8"/>
  <c r="H47" i="8" l="1"/>
  <c r="I47" i="8" s="1"/>
  <c r="J47" i="8" s="1"/>
  <c r="K47" i="8" s="1"/>
  <c r="H48" i="8"/>
  <c r="H49" i="8" s="1"/>
  <c r="I49" i="8" s="1"/>
  <c r="J49" i="8" s="1"/>
  <c r="K49" i="8" s="1"/>
</calcChain>
</file>

<file path=xl/sharedStrings.xml><?xml version="1.0" encoding="utf-8"?>
<sst xmlns="http://schemas.openxmlformats.org/spreadsheetml/2006/main" count="1321" uniqueCount="728">
  <si>
    <t>I</t>
  </si>
  <si>
    <t>1.1</t>
  </si>
  <si>
    <t>1.2</t>
  </si>
  <si>
    <t>II</t>
  </si>
  <si>
    <t xml:space="preserve"> - TERRAPLENAGEM:</t>
  </si>
  <si>
    <t>2.1</t>
  </si>
  <si>
    <t>m</t>
  </si>
  <si>
    <t>III</t>
  </si>
  <si>
    <t>3.1</t>
  </si>
  <si>
    <t>3.2</t>
  </si>
  <si>
    <t>IV</t>
  </si>
  <si>
    <t>4.1</t>
  </si>
  <si>
    <t>4.2</t>
  </si>
  <si>
    <t>m²</t>
  </si>
  <si>
    <t xml:space="preserve">  - Compactação de material de revestimento</t>
  </si>
  <si>
    <t xml:space="preserve"> - MOBILIZAÇÃO, INSTALAÇÃO DE CANTEIRO E PLACA DA OBRA</t>
  </si>
  <si>
    <t xml:space="preserve"> - Placa da obra ( 2,00 X 3,00) m</t>
  </si>
  <si>
    <t>V</t>
  </si>
  <si>
    <t>5.1</t>
  </si>
  <si>
    <t>5.2</t>
  </si>
  <si>
    <t>5.3</t>
  </si>
  <si>
    <t>5.4</t>
  </si>
  <si>
    <t>un</t>
  </si>
  <si>
    <t>Unid.</t>
  </si>
  <si>
    <t>Quant.</t>
  </si>
  <si>
    <t>Preço unitário</t>
  </si>
  <si>
    <t>R$ / km</t>
  </si>
  <si>
    <t xml:space="preserve"> - OBRAS DE ARTE CORRENTES E ESPECIAIS:</t>
  </si>
  <si>
    <t>Item</t>
  </si>
  <si>
    <t>Discriminação</t>
  </si>
  <si>
    <t>4.3</t>
  </si>
  <si>
    <t xml:space="preserve"> - Esc., carga, transporte de material  de 1a. Categoria. (50 m &lt; DMT ≤ 200 m)</t>
  </si>
  <si>
    <t xml:space="preserve"> - Boca de bueiro simples BSTC ø = 0,60 m, em concreto ciclópico</t>
  </si>
  <si>
    <t xml:space="preserve"> - Boca de bueiro simples BSTC ø = 0,80 m, em concreto ciclópico</t>
  </si>
  <si>
    <t xml:space="preserve"> - Boca de bueiro simples BSTC ø = 1,00, em concreto ciclópico</t>
  </si>
  <si>
    <t xml:space="preserve"> - Boca de bueiro duplo BDTC ø = 1,00 m, em concreto ciclópico</t>
  </si>
  <si>
    <t xml:space="preserve">  - Escavação e carga de material de revestimento (Inclusive indenização de jazida)</t>
  </si>
  <si>
    <t xml:space="preserve"> - Espalhamento de material de 1ª categoria (largura de 6,00 m)</t>
  </si>
  <si>
    <t xml:space="preserve">  - Espalhamento de material de revestimento (largura de 6,00 m)</t>
  </si>
  <si>
    <t xml:space="preserve"> - Transporte de material  de revestimento - DMT = 5,00 km</t>
  </si>
  <si>
    <t>Mobilização</t>
  </si>
  <si>
    <t>Numero de Placas</t>
  </si>
  <si>
    <t>Largura da plat. (m)</t>
  </si>
  <si>
    <t>Compr. Total do Trecho (m)</t>
  </si>
  <si>
    <t>GERAL</t>
  </si>
  <si>
    <t>BSTC 80</t>
  </si>
  <si>
    <t>BDTC 100</t>
  </si>
  <si>
    <t>BSTC 60</t>
  </si>
  <si>
    <t>OAE</t>
  </si>
  <si>
    <t xml:space="preserve"> - REVESTIMENTO PRIMÁRIO (espessura de 10,00 cm):</t>
  </si>
  <si>
    <t>Jazida de 100 x 100 a cada 10 km de trecho</t>
  </si>
  <si>
    <t xml:space="preserve"> - Limpeza e remoção de camada vegetal </t>
  </si>
  <si>
    <t xml:space="preserve">  - Conformação de plataforma (largura de 6,00 m)</t>
  </si>
  <si>
    <t xml:space="preserve"> - Bueiro simples (corpo) BSTC ø = 0,60 m, com berço em concreto ciclópico </t>
  </si>
  <si>
    <t xml:space="preserve"> - Bueiro simples (corpo) BSTC ø = 0,80 m, com berço em concreto ciclópico </t>
  </si>
  <si>
    <t xml:space="preserve"> - Bueiro simples (corpo) BSTC ø = 1,00 m, com berço em concreto ciclópico</t>
  </si>
  <si>
    <t xml:space="preserve"> - Bueiro duplo (corpo) BDTC ø = 1,00 m, com berço em concreto ciclópico </t>
  </si>
  <si>
    <t xml:space="preserve"> - Recuperação de ponte de madeira de lei, com fundação em estacas cravadas -  substituir assoalho.</t>
  </si>
  <si>
    <t>PLANILHA DE QUANTITATIVOS E CUSTOS</t>
  </si>
  <si>
    <t>Total (R$)</t>
  </si>
  <si>
    <t xml:space="preserve"> </t>
  </si>
  <si>
    <t>Pontilhão</t>
  </si>
  <si>
    <t xml:space="preserve"> - DESMATAMENTO E LIMPEZA:</t>
  </si>
  <si>
    <t>M²</t>
  </si>
  <si>
    <t xml:space="preserve"> - Instalação de canteiro em chapa de madeira</t>
  </si>
  <si>
    <t>74209/001</t>
  </si>
  <si>
    <t>4.4</t>
  </si>
  <si>
    <t>74154/001</t>
  </si>
  <si>
    <t>Regularização e compactação de subleito</t>
  </si>
  <si>
    <t>73856/002</t>
  </si>
  <si>
    <t>73856/003</t>
  </si>
  <si>
    <t>73856/004</t>
  </si>
  <si>
    <t>73856/009</t>
  </si>
  <si>
    <t>74151/001</t>
  </si>
  <si>
    <t>74153/001</t>
  </si>
  <si>
    <t>Ref: SINAPI</t>
  </si>
  <si>
    <t>3.3</t>
  </si>
  <si>
    <t>3.4</t>
  </si>
  <si>
    <t>4.5</t>
  </si>
  <si>
    <t>4.6</t>
  </si>
  <si>
    <t>4.7</t>
  </si>
  <si>
    <t>4.8</t>
  </si>
  <si>
    <t>4.10</t>
  </si>
  <si>
    <t>Composição local</t>
  </si>
  <si>
    <r>
      <t>m</t>
    </r>
    <r>
      <rPr>
        <vertAlign val="superscript"/>
        <sz val="12"/>
        <color indexed="8"/>
        <rFont val="Arial"/>
        <family val="2"/>
      </rPr>
      <t>3</t>
    </r>
  </si>
  <si>
    <r>
      <t>m</t>
    </r>
    <r>
      <rPr>
        <vertAlign val="superscript"/>
        <sz val="12"/>
        <color indexed="8"/>
        <rFont val="Arial"/>
        <family val="2"/>
      </rPr>
      <t>2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</si>
  <si>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.km</t>
    </r>
  </si>
  <si>
    <r>
      <rPr>
        <b/>
        <sz val="12"/>
        <color indexed="8"/>
        <rFont val="Arial"/>
        <family val="2"/>
      </rPr>
      <t>Objeto:</t>
    </r>
    <r>
      <rPr>
        <sz val="12"/>
        <color indexed="8"/>
        <rFont val="Arial"/>
        <family val="2"/>
      </rPr>
      <t xml:space="preserve"> Recuperação/complementação de 45,00 km de estradas vicinais</t>
    </r>
  </si>
  <si>
    <r>
      <rPr>
        <b/>
        <sz val="12"/>
        <color indexed="8"/>
        <rFont val="Arial"/>
        <family val="2"/>
      </rPr>
      <t xml:space="preserve">Local: </t>
    </r>
    <r>
      <rPr>
        <sz val="12"/>
        <color indexed="8"/>
        <rFont val="Arial"/>
        <family val="2"/>
      </rPr>
      <t>LADO DIREITO DO RIO TAPAJOS</t>
    </r>
  </si>
  <si>
    <r>
      <rPr>
        <b/>
        <sz val="12"/>
        <color indexed="8"/>
        <rFont val="Arial"/>
        <family val="2"/>
      </rPr>
      <t xml:space="preserve">Trecho: </t>
    </r>
    <r>
      <rPr>
        <sz val="12"/>
        <color indexed="8"/>
        <rFont val="Arial"/>
        <family val="2"/>
      </rPr>
      <t>ESTRADA TRANSFARTURÃO</t>
    </r>
  </si>
  <si>
    <r>
      <rPr>
        <b/>
        <sz val="12"/>
        <color indexed="8"/>
        <rFont val="Arial"/>
        <family val="2"/>
      </rPr>
      <t>Município:</t>
    </r>
    <r>
      <rPr>
        <sz val="12"/>
        <color indexed="8"/>
        <rFont val="Arial"/>
        <family val="2"/>
      </rPr>
      <t xml:space="preserve"> ITAITUBA / PA</t>
    </r>
  </si>
  <si>
    <t>73859/001</t>
  </si>
  <si>
    <t>SINAPI - Mês de referencia julho/2017</t>
  </si>
  <si>
    <t>Custo c/ BDI</t>
  </si>
  <si>
    <t>Alicota de 25%</t>
  </si>
  <si>
    <t>EXTENSÃO   45 KM</t>
  </si>
  <si>
    <t>CRONOGRAMA FISICO FINANCEIRO</t>
  </si>
  <si>
    <t xml:space="preserve">CRONOGRAMA FÍSICO - FINACEIRO DETALHADO </t>
  </si>
  <si>
    <t>ITEM</t>
  </si>
  <si>
    <t>DISCRIMINAÇÃO</t>
  </si>
  <si>
    <t>UND</t>
  </si>
  <si>
    <t>VALÔR UNITÁRIO</t>
  </si>
  <si>
    <t>30 Dias</t>
  </si>
  <si>
    <t>TOTAL PARCIAL</t>
  </si>
  <si>
    <t>-</t>
  </si>
  <si>
    <t>TOTAL SIMPLES R$</t>
  </si>
  <si>
    <t>TOTAL ACUMULADO R$</t>
  </si>
  <si>
    <t>Percentual Simples %</t>
  </si>
  <si>
    <t>Percentual Acumulado %</t>
  </si>
  <si>
    <t>1.0</t>
  </si>
  <si>
    <t>1.1.1</t>
  </si>
  <si>
    <t>1.1.2</t>
  </si>
  <si>
    <t>Instalação do canteiro em chapa de madeira</t>
  </si>
  <si>
    <t>DESMATAMENTO E LIMPEZA:</t>
  </si>
  <si>
    <t>MOBILIZAÇAO, CANTEIRO E PLACA DE OBRA:</t>
  </si>
  <si>
    <t>TERRAPLANAGEM:</t>
  </si>
  <si>
    <t>1.2.1</t>
  </si>
  <si>
    <t>1.3.1</t>
  </si>
  <si>
    <t>1.3.2</t>
  </si>
  <si>
    <t>1.3.3</t>
  </si>
  <si>
    <t>OBRAS DE ARTES CORRENTES E ESPECIAIS</t>
  </si>
  <si>
    <t>1.4</t>
  </si>
  <si>
    <t>1.5</t>
  </si>
  <si>
    <t>1.5.1</t>
  </si>
  <si>
    <t>1.5.2</t>
  </si>
  <si>
    <t>1.5.3</t>
  </si>
  <si>
    <t>1.5.4</t>
  </si>
  <si>
    <t>M³</t>
  </si>
  <si>
    <t>M³/KM</t>
  </si>
  <si>
    <t xml:space="preserve">REVESTIMENTO PRIMARIO (Espessura 10,0cm) </t>
  </si>
  <si>
    <t>Custo Simples</t>
  </si>
  <si>
    <t>SINAPI</t>
  </si>
  <si>
    <t>QUANTIDADE</t>
  </si>
  <si>
    <t>PLANILHA DE QNT E CUSTOS</t>
  </si>
  <si>
    <t>1.3</t>
  </si>
  <si>
    <t>TOTAL</t>
  </si>
  <si>
    <t>Limpeza mecanizada de camada vegetal, vegetação e pequenas arvores</t>
  </si>
  <si>
    <t>Regularização e compactaçao de solo</t>
  </si>
  <si>
    <t>Transporte com caminhao basculante de 18m³ - DMT = 3,0 km</t>
  </si>
  <si>
    <t>SEDOP O11340</t>
  </si>
  <si>
    <t>Placa de obra em lona com plotagem de grafica(2,00x3,00)</t>
  </si>
  <si>
    <t>1.4.1</t>
  </si>
  <si>
    <t>1.4.2</t>
  </si>
  <si>
    <t>1.4.3</t>
  </si>
  <si>
    <t>M</t>
  </si>
  <si>
    <t>CUSTO / KM</t>
  </si>
  <si>
    <t>RECUPERAÇÃO E COMPLEMENTAÇÃO DE 46,80 KM DA ESTRADA TRANSFARTURÃO</t>
  </si>
  <si>
    <t>Data:     30/01/2021</t>
  </si>
  <si>
    <t>CONTRATO p/      04 MÊSES</t>
  </si>
  <si>
    <t>RECUPERAÇÃO DA ESTRADA TRANSFARTURAO</t>
  </si>
  <si>
    <t>RECUPERAÇÃO E COMPLEMENTAÇÃO DE 46,80 KM DA ESTRADA TRANSFARTURAO</t>
  </si>
  <si>
    <r>
      <rPr>
        <sz val="11"/>
        <rFont val="Courier New"/>
        <family val="3"/>
      </rPr>
      <t xml:space="preserve">RECUPERAÇÃO DA ESTRADA </t>
    </r>
    <r>
      <rPr>
        <b/>
        <sz val="11"/>
        <rFont val="Courier New"/>
        <family val="3"/>
      </rPr>
      <t>TRANSFARTURAO</t>
    </r>
    <r>
      <rPr>
        <sz val="11"/>
        <rFont val="Courier New"/>
        <family val="3"/>
      </rPr>
      <t xml:space="preserve"> - UTM Inicial 606471, 9532372 - Final 571280, 9537094.</t>
    </r>
  </si>
  <si>
    <t>73856/2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</si>
  <si>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</si>
  <si>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</si>
  <si>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BOCA PARA BUEIRO SIMPLES TUBULAR, DIAMETRO =0,60M,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</si>
  <si>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</si>
  <si>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73856/4</t>
  </si>
  <si>
    <t>1.4.4</t>
  </si>
  <si>
    <t>REGULARIZAÇÃO E COMPACTAÇÃO DE SUBLEITO DE SOLO  PREDOMINANTEMENTE ARGILOSO. AF_11/2019</t>
  </si>
  <si>
    <t>REGULARIZAÇÃO DE SUPERFÍCIES COM MOTONIVELADORA. AF_11/2019 (LARGURA DE 6M)</t>
  </si>
  <si>
    <t>ESCAVAÇÃO HORIZONTAL EM SOLO DE 1A CATEGORIA COM TRATOR DE ESTEIRAS (125HP/LÂMINA: 2,70M3). AF_07/2020</t>
  </si>
  <si>
    <t>ESCAVAÇÃO HORIZONTAL, INCLUINDO ESCARIFICAÇÃO EM SOLO DE 2A CATEGORIA COM TRATOR DE ESTEIRAS (170HP/LÂMINA: 5,20M3). AF_07/2020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</si>
  <si>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</si>
  <si>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</si>
  <si>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</si>
  <si>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TABELA                                               SINAPI/PA - 12/2020 COM DESONERAÇÃO                  SEDOP ABRIL/2020</t>
  </si>
  <si>
    <t>1.1.1  93207 -Instalação do canteiro em chapa de madeira - m²</t>
  </si>
  <si>
    <t>MATERIAL</t>
  </si>
  <si>
    <t xml:space="preserve">FONTE </t>
  </si>
  <si>
    <t>UNID</t>
  </si>
  <si>
    <t>COEFICENTE</t>
  </si>
  <si>
    <t>PREÇO UNITÁRIO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</si>
  <si>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</si>
  <si>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</si>
  <si>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CJ</t>
  </si>
  <si>
    <t>0,0578000</t>
  </si>
  <si>
    <t>45,00</t>
  </si>
  <si>
    <t>2,60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</si>
  <si>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</si>
  <si>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</si>
  <si>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0,0385000</t>
  </si>
  <si>
    <t>50,38</t>
  </si>
  <si>
    <t>1,93</t>
  </si>
  <si>
    <t>10886</t>
  </si>
  <si>
    <t>EXTINTOR DE INCENDIO PORTATIL COM CARGA DE AGUA PRESSURIZADA DE 10 L, CLASSE A</t>
  </si>
  <si>
    <t>UN</t>
  </si>
  <si>
    <t>0,0193000</t>
  </si>
  <si>
    <t>159,68</t>
  </si>
  <si>
    <t>3,08</t>
  </si>
  <si>
    <t>10891</t>
  </si>
  <si>
    <t>EXTINTOR DE INCENDIO PORTATIL COM CARGA DE PO QUIMICO SECO (PQS) DE 4 KG, CLASSE BC</t>
  </si>
  <si>
    <t>154,42</t>
  </si>
  <si>
    <t>2,98</t>
  </si>
  <si>
    <t>11587</t>
  </si>
  <si>
    <t>FORRO DE PVC LISO, BRANCO, REGUA DE 10 CM, ESPESSURA DE 8 MM A 10 MM (COM COLOCACAO / SEM ESTRUTURA METALICA)</t>
  </si>
  <si>
    <t>M2</t>
  </si>
  <si>
    <t>58,30</t>
  </si>
  <si>
    <t>57,93</t>
  </si>
  <si>
    <t>86888</t>
  </si>
  <si>
    <t>VASO SANITÁRIO SIFONADO COM CAIXA ACOPLADA LOUÇA BRANCA - FORNECIMENTO E INSTALAÇÃO. AF_01/2020</t>
  </si>
  <si>
    <t>346,52</t>
  </si>
  <si>
    <t>13,34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</si>
  <si>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</si>
  <si>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</si>
  <si>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248,55</t>
  </si>
  <si>
    <t>4,79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</si>
  <si>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</si>
  <si>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</si>
  <si>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169,59</t>
  </si>
  <si>
    <t>6,52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</si>
  <si>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</si>
  <si>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</si>
  <si>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23,23</t>
  </si>
  <si>
    <t>0,89</t>
  </si>
  <si>
    <t>87877</t>
  </si>
  <si>
    <t>CHAPISCO APLICADO EM ALVENARIAS E ESTRUTURAS DE CONCRETO INTERNAS, COM ROLO PARA TEXTURA ACRÍLICA.  ARGAMASSA INDUSTRIALIZADA COM PREPARO EM MISTURADOR 300 KG. AF_06/2014</t>
  </si>
  <si>
    <t>0,2047000</t>
  </si>
  <si>
    <t>7,68</t>
  </si>
  <si>
    <t>1,57</t>
  </si>
  <si>
    <t>88487</t>
  </si>
  <si>
    <t>APLICAÇÃO MANUAL DE PINTURA COM TINTA LÁTEX PVA EM PAREDES, DUAS DEMÃOS. AF_06/2014</t>
  </si>
  <si>
    <t>4,4976000</t>
  </si>
  <si>
    <t>10,54</t>
  </si>
  <si>
    <t>47,40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</si>
  <si>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</si>
  <si>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</si>
  <si>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0,1023000</t>
  </si>
  <si>
    <t>70,28</t>
  </si>
  <si>
    <t>7,18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</si>
  <si>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</si>
  <si>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</si>
  <si>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0,0806000</t>
  </si>
  <si>
    <t>39,25</t>
  </si>
  <si>
    <t>3,16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</si>
  <si>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</si>
  <si>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</si>
  <si>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34,24</t>
  </si>
  <si>
    <t>7,00</t>
  </si>
  <si>
    <t>89482</t>
  </si>
  <si>
    <t>CAIXA SIFONADA, PVC, DN 100 X 100 X 50 MM, FORNECIDA E INSTALADA EM RAMAIS DE ENCAMINHAMENTO DE ÁGUA PLUVIAL. AF_12/2014</t>
  </si>
  <si>
    <t>20,33</t>
  </si>
  <si>
    <t>0,78</t>
  </si>
  <si>
    <t>89711</t>
  </si>
  <si>
    <t>TUBO PVC, SERIE NORMAL, ESGOTO PREDIAL, DN 40 MM, FORNECIDO E INSTALADO EM RAMAL DE DESCARGA OU RAMAL DE ESGOTO SANITÁRIO. AF_12/2014</t>
  </si>
  <si>
    <t>0,1388000</t>
  </si>
  <si>
    <t>14,08</t>
  </si>
  <si>
    <t>1,95</t>
  </si>
  <si>
    <t>89712</t>
  </si>
  <si>
    <t>TUBO PVC, SERIE NORMAL, ESGOTO PREDIAL, DN 50 MM, FORNECIDO E INSTALADO EM RAMAL DE DESCARGA OU RAMAL DE ESGOTO SANITÁRIO. AF_12/2014</t>
  </si>
  <si>
    <t>0,1253000</t>
  </si>
  <si>
    <t>20,94</t>
  </si>
  <si>
    <t>2,62</t>
  </si>
  <si>
    <t>89714</t>
  </si>
  <si>
    <t>TUBO PVC, SERIE NORMAL, ESGOTO PREDIAL, DN 100 MM, FORNECIDO E INSTALADO EM RAMAL DE DESCARGA OU RAMAL DE ESGOTO SANITÁRIO. AF_12/2014</t>
  </si>
  <si>
    <t>0,1472000</t>
  </si>
  <si>
    <t>40,71</t>
  </si>
  <si>
    <t>5,99</t>
  </si>
  <si>
    <t>89724</t>
  </si>
  <si>
    <t>JOELHO 90 GRAUS, PVC, SERIE NORMAL, ESGOTO PREDIAL, DN 40 MM, JUNTA SOLDÁVEL, FORNECIDO E INSTALADO EM RAMAL DE DESCARGA OU RAMAL DE ESGOTO SANITÁRIO. AF_12/2014</t>
  </si>
  <si>
    <t>0,0771000</t>
  </si>
  <si>
    <t>7,22</t>
  </si>
  <si>
    <t>0,55</t>
  </si>
  <si>
    <t>89726</t>
  </si>
  <si>
    <t>JOELHO 45 GRAUS, PVC, SERIE NORMAL, ESGOTO PREDIAL, DN 40 MM, JUNTA SOLDÁVEL, FORNECIDO E INSTALADO EM RAMAL DE DESCARGA OU RAMAL DE ESGOTO SANITÁRIO. AF_12/2014</t>
  </si>
  <si>
    <t>5,31</t>
  </si>
  <si>
    <t>0,30</t>
  </si>
  <si>
    <t>89731</t>
  </si>
  <si>
    <t>JOELHO 90 GRAUS, PVC, SERIE NORMAL, ESGOTO PREDIAL, DN 50 MM, JUNTA ELÁSTICA, FORNECIDO E INSTALADO EM RAMAL DE DESCARGA OU RAMAL DE ESGOTO SANITÁRIO. AF_12/2014</t>
  </si>
  <si>
    <t>8,14</t>
  </si>
  <si>
    <t>0,15</t>
  </si>
  <si>
    <t>89748</t>
  </si>
  <si>
    <t>CURVA CURTA 90 GRAUS, PVC, SERIE NORMAL, ESGOTO PREDIAL, DN 100 MM, JUNTA ELÁSTICA, FORNECIDO E INSTALADO EM RAMAL DE DESCARGA OU RAMAL DE ESGOTO SANITÁRIO. AF_12/2014</t>
  </si>
  <si>
    <t>28,11</t>
  </si>
  <si>
    <t>1,62</t>
  </si>
  <si>
    <t>89784</t>
  </si>
  <si>
    <t>TE, PVC, SERIE NORMAL, ESGOTO PREDIAL, DN 50 X 50 MM, JUNTA ELÁSTICA, FORNECIDO E INSTALADO EM RAMAL DE DESCARGA OU RAMAL DE ESGOTO SANITÁRIO. AF_12/2014</t>
  </si>
  <si>
    <t>14,82</t>
  </si>
  <si>
    <t>0,85</t>
  </si>
  <si>
    <t>89796</t>
  </si>
  <si>
    <t>TE, PVC, SERIE NORMAL, ESGOTO PREDIAL, DN 100 X 100 MM, JUNTA ELÁSTICA, FORNECIDO E INSTALADO EM RAMAL DE DESCARGA OU RAMAL DE ESGOTO SANITÁRIO. AF_12/2014</t>
  </si>
  <si>
    <t>30,13</t>
  </si>
  <si>
    <t>1,16</t>
  </si>
  <si>
    <t>89957</t>
  </si>
  <si>
    <t>PONTO DE CONSUMO TERMINAL DE ÁGUA FRIA (SUBRAMAL) COM TUBULAÇÃO DE PVC, DN 25 MM, INSTALADO EM RAMAL DE ÁGUA, INCLUSOS RASGO E CHUMBAMENTO EM ALVENARIA. AF_12/2014</t>
  </si>
  <si>
    <t>0,0964000</t>
  </si>
  <si>
    <t>100,20</t>
  </si>
  <si>
    <t>9,65</t>
  </si>
  <si>
    <t>90443</t>
  </si>
  <si>
    <t>RASGO EM ALVENARIA PARA RAMAIS/ DISTRIBUIÇÃO COM DIAMETROS MENORES OU IGUAIS A 40 MM. AF_05/2015</t>
  </si>
  <si>
    <t>0,1002000</t>
  </si>
  <si>
    <t>9,27</t>
  </si>
  <si>
    <t>0,92</t>
  </si>
  <si>
    <t>90466</t>
  </si>
  <si>
    <t>CHUMBAMENTO LINEAR EM ALVENARIA PARA RAMAIS/DISTRIBUIÇÃO COM DIÂMETROS MENORES OU IGUAIS A 40 MM. AF_05/2015</t>
  </si>
  <si>
    <t>9,81</t>
  </si>
  <si>
    <t>0,98</t>
  </si>
  <si>
    <t>90820</t>
  </si>
  <si>
    <t>PORTA DE MADEIRA PARA PINTURA, SEMI-OCA (LEVE OU MÉDIA), 60X210CM, ESPESSURA DE 3,5CM, INCLUSO DOBRADIÇAS - FORNECIMENTO E INSTALAÇÃO. AF_12/2019</t>
  </si>
  <si>
    <t>260,76</t>
  </si>
  <si>
    <t>10,03</t>
  </si>
  <si>
    <t>90822</t>
  </si>
  <si>
    <t>PORTA DE MADEIRA PARA PINTURA, SEMI-OCA (LEVE OU MÉDIA), 80X210CM, ESPESSURA DE 3,5CM, INCLUSO DOBRADIÇAS - FORNECIMENTO E INSTALAÇÃO. AF_12/2019</t>
  </si>
  <si>
    <t>283,20</t>
  </si>
  <si>
    <t>16,36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</si>
  <si>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</si>
  <si>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</si>
  <si>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0,5300000</t>
  </si>
  <si>
    <t>1,99</t>
  </si>
  <si>
    <t>1,05</t>
  </si>
  <si>
    <t>91173</t>
  </si>
  <si>
    <t>FIXAÇÃO DE TUBOS VERTICAIS DE PPR DIÂMETROS MENORES OU IGUAIS A 40 MM COM ABRAÇADEIRA METÁLICA RÍGIDA TIPO D 1/2", FIXADA EM PERFILADO EM ALVENARIA. AF_05/2015</t>
  </si>
  <si>
    <t>1,7344000</t>
  </si>
  <si>
    <t>1,01</t>
  </si>
  <si>
    <t>1,75</t>
  </si>
  <si>
    <t>91341</t>
  </si>
  <si>
    <t>PORTA EM ALUMÍNIO DE ABRIR TIPO VENEZIANA COM GUARNIÇÃO, FIXAÇÃO COM PARAFUSOS - FORNECIMENTO E INSTALAÇÃO. AF_12/2019</t>
  </si>
  <si>
    <t>0,0324000</t>
  </si>
  <si>
    <t>353,15</t>
  </si>
  <si>
    <t>11,44</t>
  </si>
  <si>
    <t>91862</t>
  </si>
  <si>
    <t>ELETRODUTO RÍGIDO ROSCÁVEL, PVC, DN 20 MM (1/2"), PARA CIRCUITOS TERMINAIS, INSTALADO EM FORRO - FORNECIMENTO E INSTALAÇÃO. AF_12/2015</t>
  </si>
  <si>
    <t>6,19</t>
  </si>
  <si>
    <t>3,28</t>
  </si>
  <si>
    <t>91870</t>
  </si>
  <si>
    <t>ELETRODUTO RÍGIDO ROSCÁVEL, PVC, DN 20 MM (1/2"), PARA CIRCUITOS TERMINAIS, INSTALADO EM PAREDE - FORNECIMENTO E INSTALAÇÃO. AF_12/2015</t>
  </si>
  <si>
    <t>7,16</t>
  </si>
  <si>
    <t>12,41</t>
  </si>
  <si>
    <t>91911</t>
  </si>
  <si>
    <t>CURVA 90 GRAUS PARA ELETRODUTO, PVC, ROSCÁVEL, DN 20 MM (1/2"), PARA CIRCUITOS TERMINAIS, INSTALADA EM PAREDE - FORNECIMENTO E INSTALAÇÃO. AF_12/2015</t>
  </si>
  <si>
    <t>0,1927000</t>
  </si>
  <si>
    <t>8,96</t>
  </si>
  <si>
    <t>1,72</t>
  </si>
  <si>
    <t>91924</t>
  </si>
  <si>
    <t>CABO DE COBRE FLEXÍVEL ISOLADO, 1,5 MM², ANTI-CHAMA 450/750 V, PARA CIRCUITOS TERMINAIS - FORNECIMENTO E INSTALAÇÃO. AF_12/2015</t>
  </si>
  <si>
    <t>1,4165000</t>
  </si>
  <si>
    <t>1,84</t>
  </si>
  <si>
    <t>91926</t>
  </si>
  <si>
    <t>CABO DE COBRE FLEXÍVEL ISOLADO, 2,5 MM², ANTI-CHAMA 450/750 V, PARA CIRCUITOS TERMINAIS - FORNECIMENTO E INSTALAÇÃO. AF_12/2015</t>
  </si>
  <si>
    <t>3,4689000</t>
  </si>
  <si>
    <t>2,65</t>
  </si>
  <si>
    <t>9,19</t>
  </si>
  <si>
    <t>91928</t>
  </si>
  <si>
    <t>CABO DE COBRE FLEXÍVEL ISOLADO, 4 MM², ANTI-CHAMA 450/750 V, PARA CIRCUITOS TERMINAIS - FORNECIMENTO E INSTALAÇÃO. AF_12/2015</t>
  </si>
  <si>
    <t>2,0235000</t>
  </si>
  <si>
    <t>4,28</t>
  </si>
  <si>
    <t>8,66</t>
  </si>
  <si>
    <t>91937</t>
  </si>
  <si>
    <t>CAIXA OCTOGONAL 3" X 3", PVC, INSTALADA EM LAJE - FORNECIMENTO E INSTALAÇÃO. AF_12/2015</t>
  </si>
  <si>
    <t>0,1734000</t>
  </si>
  <si>
    <t>7,44</t>
  </si>
  <si>
    <t>1,29</t>
  </si>
  <si>
    <t>91945</t>
  </si>
  <si>
    <t>SUPORTE PARAFUSADO COM PLACA DE ENCAIXE 4" X 2" ALTO (2,00 M DO PISO) PARA PONTO ELÉTRICO - FORNECIMENTO E INSTALAÇÃO. AF_12/2015</t>
  </si>
  <si>
    <t>7,30</t>
  </si>
  <si>
    <t>0,42</t>
  </si>
  <si>
    <t>92000</t>
  </si>
  <si>
    <t>TOMADA BAIXA DE EMBUTIR (1 MÓDULO), 2P+T 10 A, INCLUINDO SUPORTE E PLACA - FORNECIMENTO E INSTALAÇÃO. AF_12/2015</t>
  </si>
  <si>
    <t>21,00</t>
  </si>
  <si>
    <t>1,61</t>
  </si>
  <si>
    <t>92008</t>
  </si>
  <si>
    <t>TOMADA BAIXA DE EMBUTIR (2 MÓDULOS), 2P+T 10 A, INCLUINDO SUPORTE E PLACA - FORNECIMENTO E INSTALAÇÃO. AF_12/2015</t>
  </si>
  <si>
    <t>0,1542000</t>
  </si>
  <si>
    <t>33,73</t>
  </si>
  <si>
    <t>5,20</t>
  </si>
  <si>
    <t>92023</t>
  </si>
  <si>
    <t>INTERRUPTOR SIMPLES (1 MÓDULO) COM 1 TOMADA DE EMBUTIR 2P+T 10 A,  INCLUINDO SUPORTE E PLACA - FORNECIMENTO E INSTALAÇÃO. AF_12/2015</t>
  </si>
  <si>
    <t>0,1349000</t>
  </si>
  <si>
    <t>35,04</t>
  </si>
  <si>
    <t>4,72</t>
  </si>
  <si>
    <t>92543</t>
  </si>
  <si>
    <t>TRAMA DE MADEIRA COMPOSTA POR TERÇAS PARA TELHADOS DE ATÉ 2 ÁGUAS PARA TELHA ONDULADA DE FIBROCIMENTO, METÁLICA, PLÁSTICA OU TERMOACÚSTICA, INCLUSO TRANSPORTE VERTICAL. AF_07/2019</t>
  </si>
  <si>
    <t>1,3621000</t>
  </si>
  <si>
    <t>17,33</t>
  </si>
  <si>
    <t>23,60</t>
  </si>
  <si>
    <t>92981</t>
  </si>
  <si>
    <t>CABO DE COBRE FLEXÍVEL ISOLADO, 16 MM², ANTI-CHAMA 450/750 V, PARA DISTRIBUIÇÃO - FORNECIMENTO E INSTALAÇÃO. AF_12/2015</t>
  </si>
  <si>
    <t>9,70</t>
  </si>
  <si>
    <t>1,86</t>
  </si>
  <si>
    <t>93358</t>
  </si>
  <si>
    <t>ESCAVAÇÃO MANUAL DE VALA COM PROFUNDIDADE MENOR OU IGUAL A 1,30 M. AF_03/2016</t>
  </si>
  <si>
    <t>M3</t>
  </si>
  <si>
    <t>0,0233000</t>
  </si>
  <si>
    <t>59,57</t>
  </si>
  <si>
    <t>1,38</t>
  </si>
  <si>
    <t>94210</t>
  </si>
  <si>
    <t>TELHAMENTO COM TELHA ONDULADA DE FIBROCIMENTO E = 6 MM, COM RECOBRIMENTO LATERAL DE 1 1/4 DE ONDA PARA TELHADO COM INCLINAÇÃO MÁXIMA DE 10°, COM ATÉ 2 ÁGUAS, INCLUSO IÇAMENTO. AF_07/2019</t>
  </si>
  <si>
    <t>54,16</t>
  </si>
  <si>
    <t>73,77</t>
  </si>
  <si>
    <t>94559</t>
  </si>
  <si>
    <t>JANELA DE AÇO TIPO BASCULANTE PARA VIDROS, COM BATENTE, FERRAGENS E PINTURA ANTICORROSIVA. EXCLUSIVE VIDROS, ACABAMENTO, ALIZAR E CONTRAMARCO. FORNECIMENTO E INSTALAÇÃO. AF_12/2019</t>
  </si>
  <si>
    <t>0,0289000</t>
  </si>
  <si>
    <t>587,96</t>
  </si>
  <si>
    <t>16,99</t>
  </si>
  <si>
    <t>95240</t>
  </si>
  <si>
    <t>LASTRO DE CONCRETO MAGRO, APLICADO EM PISOS OU RADIERS, ESPESSURA DE 3 CM. AF_07/2016</t>
  </si>
  <si>
    <t>0,0054000</t>
  </si>
  <si>
    <t>15,10</t>
  </si>
  <si>
    <t>0,08</t>
  </si>
  <si>
    <t>95241</t>
  </si>
  <si>
    <t>LASTRO DE CONCRETO MAGRO, APLICADO EM PISOS OU RADIERS, ESPESSURA DE 5 CM. AF_07/2016</t>
  </si>
  <si>
    <t>1,3559000</t>
  </si>
  <si>
    <t>25,18</t>
  </si>
  <si>
    <t>34,14</t>
  </si>
  <si>
    <t>95805</t>
  </si>
  <si>
    <t>CONDULETE DE PVC, TIPO B, PARA ELETRODUTO DE PVC SOLDÁVEL DN 25 MM (3/4''), APARENTE - FORNECIMENTO E INSTALAÇÃO. AF_11/2016</t>
  </si>
  <si>
    <t>0,2891000</t>
  </si>
  <si>
    <t>16,45</t>
  </si>
  <si>
    <t>4,75</t>
  </si>
  <si>
    <t>95811</t>
  </si>
  <si>
    <t>CONDULETE DE PVC, TIPO LB, PARA ELETRODUTO DE PVC SOLDÁVEL DN 25 MM (3/4''), APARENTE - FORNECIMENTO E INSTALAÇÃO. AF_11/2016</t>
  </si>
  <si>
    <t>9,91</t>
  </si>
  <si>
    <t>1,33</t>
  </si>
  <si>
    <t>96985</t>
  </si>
  <si>
    <t>HASTE DE ATERRAMENTO 5/8  PARA SPDA - FORNECIMENTO E INSTALAÇÃO. AF_12/2017</t>
  </si>
  <si>
    <t>65,42</t>
  </si>
  <si>
    <t>2,51</t>
  </si>
  <si>
    <t>96995</t>
  </si>
  <si>
    <t>REATERRO MANUAL APILOADO COM SOQUETE. AF_10/2017</t>
  </si>
  <si>
    <t>0,0060000</t>
  </si>
  <si>
    <t>36,12</t>
  </si>
  <si>
    <t>0,21</t>
  </si>
  <si>
    <t>97586</t>
  </si>
  <si>
    <t>LUMINÁRIA TIPO CALHA, DE SOBREPOR, COM 2 LÂMPADAS TUBULARES FLUORESCENTES DE 36 W, COM REATOR DE PARTIDA RÁPIDA - FORNECIMENTO E INSTALAÇÃO. AF_02/2020</t>
  </si>
  <si>
    <t>0,1156000</t>
  </si>
  <si>
    <t>90,61</t>
  </si>
  <si>
    <t>10,47</t>
  </si>
  <si>
    <t>97593</t>
  </si>
  <si>
    <t>LUMINÁRIA TIPO SPOT, DE SOBREPOR, COM 1 LÂMPADA FLUORESCENTE DE 15 W, SEM REATOR - FORNECIMENTO E INSTALAÇÃO. AF_02/2020</t>
  </si>
  <si>
    <t>85,05</t>
  </si>
  <si>
    <t>6,55</t>
  </si>
  <si>
    <t>97611</t>
  </si>
  <si>
    <t>LÂMPADA COMPACTA FLUORESCENTE DE 15 W, BASE E27 - FORNECIMENTO E INSTALAÇÃO. AF_02/2020</t>
  </si>
  <si>
    <t>17,18</t>
  </si>
  <si>
    <t>0,66</t>
  </si>
  <si>
    <t>97612</t>
  </si>
  <si>
    <t>LÂMPADA COMPACTA FLUORESCENTE DE 20 W, BASE E27 - FORNECIMENTO E INSTALAÇÃO. AF_02/2020</t>
  </si>
  <si>
    <t>18,69</t>
  </si>
  <si>
    <t>0,71</t>
  </si>
  <si>
    <t>97886</t>
  </si>
  <si>
    <t>CAIXA ENTERRADA ELÉTRICA RETANGULAR, EM ALVENARIA COM TIJOLOS CERÂMICOS MACIÇOS, FUNDO COM BRITA, DIMENSÕES INTERNAS: 0,3X0,3X0,3 M. AF_12/2020</t>
  </si>
  <si>
    <t>142,65</t>
  </si>
  <si>
    <t>5,49</t>
  </si>
  <si>
    <t>97906</t>
  </si>
  <si>
    <t>CAIXA ENTERRADA HIDRÁULICA RETANGULAR, EM ALVENARIA COM BLOCOS DE CONCRETO, DIMENSÕES INTERNAS: 0,6X0,6X0,6 M PARA REDE DE ESGOTO. AF_12/2020</t>
  </si>
  <si>
    <t>362,97</t>
  </si>
  <si>
    <t>98283</t>
  </si>
  <si>
    <t>CABO TELEFÔNICO CCI-50 4 PARES, SEM BLINDAGEM, INSTALADO EM DISTRIBUIÇÃO DE EDIFICAÇÃO RESIDENCIAL - FORNECIMENTO E INSTALAÇÃO. AF_11/2019</t>
  </si>
  <si>
    <t>0,6167000</t>
  </si>
  <si>
    <t>6,66</t>
  </si>
  <si>
    <t>4,10</t>
  </si>
  <si>
    <t>98441</t>
  </si>
  <si>
    <t>PAREDE DE MADEIRA COMPENSADA PARA CONSTRUÇÃO TEMPORÁRIA EM CHAPA SIMPLES, EXTERNA, COM ÁREA LÍQUIDA MAIOR OU IGUAL A 6 M², SEM VÃO. AF_05/2018</t>
  </si>
  <si>
    <t>0,2979000</t>
  </si>
  <si>
    <t>105,20</t>
  </si>
  <si>
    <t>31,33</t>
  </si>
  <si>
    <t>98442</t>
  </si>
  <si>
    <t>PAREDE DE MADEIRA COMPENSADA PARA CONSTRUÇÃO TEMPORÁRIA EM CHAPA SIMPLES, EXTERNA, COM ÁREA LÍQUIDA MENOR QUE 6 M², SEM VÃO. AF_05/2018</t>
  </si>
  <si>
    <t>0,3429000</t>
  </si>
  <si>
    <t>107,53</t>
  </si>
  <si>
    <t>36,87</t>
  </si>
  <si>
    <t>98443</t>
  </si>
  <si>
    <t>PAREDE DE MADEIRA COMPENSADA PARA CONSTRUÇÃO TEMPORÁRIA EM CHAPA SIMPLES, INTERNA, COM ÁREA LÍQUIDA MAIOR OU IGUAL A 6 M², SEM VÃO. AF_05/2018</t>
  </si>
  <si>
    <t>0,1581000</t>
  </si>
  <si>
    <t>91,34</t>
  </si>
  <si>
    <t>14,44</t>
  </si>
  <si>
    <t>98444</t>
  </si>
  <si>
    <t>PAREDE DE MADEIRA COMPENSADA PARA CONSTRUÇÃO TEMPORÁRIA EM CHAPA SIMPLES, INTERNA, COM ÁREA LÍQUIDA MENOR QUE 6 M², SEM VÃO. AF_05/2018</t>
  </si>
  <si>
    <t>0,1820000</t>
  </si>
  <si>
    <t>93,00</t>
  </si>
  <si>
    <t>16,92</t>
  </si>
  <si>
    <t>98445</t>
  </si>
  <si>
    <t>PAREDE DE MADEIRA COMPENSADA PARA CONSTRUÇÃO TEMPORÁRIA EM CHAPA SIMPLES, EXTERNA, COM ÁREA LÍQUIDA MAIOR OU IGUAL A 6 M², COM VÃO. AF_05/2018</t>
  </si>
  <si>
    <t>0,4654000</t>
  </si>
  <si>
    <t>128,04</t>
  </si>
  <si>
    <t>59,58</t>
  </si>
  <si>
    <t>98446</t>
  </si>
  <si>
    <t>PAREDE DE MADEIRA COMPENSADA PARA CONSTRUÇÃO TEMPORÁRIA EM CHAPA SIMPLES, EXTERNA, COM ÁREA LÍQUIDA MENOR QUE 6 M², COM VÃO. AF_05/2018</t>
  </si>
  <si>
    <t>0,3629000</t>
  </si>
  <si>
    <t>165,98</t>
  </si>
  <si>
    <t>60,23</t>
  </si>
  <si>
    <t>98447</t>
  </si>
  <si>
    <t>PAREDE DE MADEIRA COMPENSADA PARA CONSTRUÇÃO TEMPORÁRIA EM CHAPA SIMPLES, INTERNA, COM ÁREA LÍQUIDA MAIOR OU IGUAL A 6 M², COM VÃO. AF_05/2018</t>
  </si>
  <si>
    <t>0,2470000</t>
  </si>
  <si>
    <t>108,71</t>
  </si>
  <si>
    <t>26,85</t>
  </si>
  <si>
    <t>98448</t>
  </si>
  <si>
    <t>PAREDE DE MADEIRA COMPENSADA PARA CONSTRUÇÃO TEMPORÁRIA EM CHAPA SIMPLES, INTERNA, COM ÁREA LÍQUIDA MENOR QUE 6 M², COM VÃO. AF_05/2018</t>
  </si>
  <si>
    <t>0,1926000</t>
  </si>
  <si>
    <t>138,15</t>
  </si>
  <si>
    <t>26,60</t>
  </si>
  <si>
    <t>100556</t>
  </si>
  <si>
    <t>CAIXA DE PASSAGEM PARA TELEFONE 15X15X10CM (SOBREPOR), FORNECIMENTO E INSTALACAO. AF_11/2019</t>
  </si>
  <si>
    <t>24,97</t>
  </si>
  <si>
    <t>0,48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</si>
  <si>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</si>
  <si>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</si>
  <si>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713,50</t>
  </si>
  <si>
    <t>68,78</t>
  </si>
  <si>
    <t>101165</t>
  </si>
  <si>
    <t>ALVENARIA DE EMBASAMENTO COM BLOCO ESTRUTURAL DE CONCRETO, DE 14X19X29CM E ARGAMASSA DE ASSENTAMENTO COM PREPARO EM BETONEIRA. AF_05/2020</t>
  </si>
  <si>
    <t>0,0239000</t>
  </si>
  <si>
    <t>677,16</t>
  </si>
  <si>
    <t>16,18</t>
  </si>
  <si>
    <t>101875</t>
  </si>
  <si>
    <t>QUADRO DE DISTRIBUIÇÃO DE ENERGIA EM CHAPA DE AÇO GALVANIZADO, DE EMBUTIR, COM BARRAMENTO TRIFÁSICO, PARA 12 DISJUNTORES DIN 100A - FORNECIMENTO E INSTALAÇÃO. AF_10/2020</t>
  </si>
  <si>
    <t>234,15</t>
  </si>
  <si>
    <t>4,51</t>
  </si>
  <si>
    <t>101891</t>
  </si>
  <si>
    <t>DISJUNTOR MONOPOLAR TIPO NEMA, CORRENTE NOMINAL DE 35 ATÉ 50A - FORNECIMENTO E INSTALAÇÃO. AF_10/2020</t>
  </si>
  <si>
    <t>20,64</t>
  </si>
  <si>
    <t>3,57</t>
  </si>
  <si>
    <t>TOTAL C/ ENCARGOS S/ BDI</t>
  </si>
  <si>
    <t>1.1.2 11340 - Placa de obra em lona com plotagem de grafica(2,00x3,00) - m²</t>
  </si>
  <si>
    <t>D00281</t>
  </si>
  <si>
    <t>Pernamanca 3" x 2" 4 m - madeira branca</t>
  </si>
  <si>
    <t>SEDOP</t>
  </si>
  <si>
    <t>DZ</t>
  </si>
  <si>
    <t>D00475</t>
  </si>
  <si>
    <t>Lona com plotagem de gráfica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</si>
  <si>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</si>
  <si>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</si>
  <si>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</si>
  <si>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</si>
  <si>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</si>
  <si>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</si>
  <si>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1.2.1 98525 - Limpeza mecanizada de camada vegetal, vegetação e pequenas arvores - M²</t>
  </si>
  <si>
    <t>88316</t>
  </si>
  <si>
    <t>0,0030000</t>
  </si>
  <si>
    <t>15,06</t>
  </si>
  <si>
    <t>88441</t>
  </si>
  <si>
    <t>JARDINEIRO COM ENCARGOS COMPLEMENTARES</t>
  </si>
  <si>
    <t>18,31</t>
  </si>
  <si>
    <t>89031</t>
  </si>
  <si>
    <t>TRATOR DE ESTEIRAS, POTÊNCIA 100 HP, PESO OPERACIONAL 9,4 T, COM LÂMINA 2,19 M3 - CHI DIURNO. AF_06/2014</t>
  </si>
  <si>
    <t>CHI</t>
  </si>
  <si>
    <t>0,0024000</t>
  </si>
  <si>
    <t>40,96</t>
  </si>
  <si>
    <t>89032</t>
  </si>
  <si>
    <t>TRATOR DE ESTEIRAS, POTÊNCIA 100 HP, PESO OPERACIONAL 9,4 T, COM LÂMINA 2,19 M3 - CHP DIURNO. AF_06/2014</t>
  </si>
  <si>
    <t>CHP</t>
  </si>
  <si>
    <t>0,0006000</t>
  </si>
  <si>
    <t>114,43</t>
  </si>
  <si>
    <t>1.3.1 101121 - ESCAVAÇÃO HORIZONTAL, INCLUINDO ESCARIFICAÇÃO EM SOLO DE 2A CATEGORIA COM TRATOR DE ESTEIRAS (170HP/LÂMINA: 5,20M3). AF_07/2020 - m³</t>
  </si>
  <si>
    <t>5847</t>
  </si>
  <si>
    <t>TRATOR DE ESTEIRAS, POTÊNCIA 170 HP, PESO OPERACIONAL 19 T, CAÇAMBA 5,2 M3 - CHP DIURNO. AF_06/2014</t>
  </si>
  <si>
    <t>0,0092000</t>
  </si>
  <si>
    <t>158,43</t>
  </si>
  <si>
    <t>5849</t>
  </si>
  <si>
    <t>TRATOR DE ESTEIRAS, POTÊNCIA 170 HP, PESO OPERACIONAL 19 T, CAÇAMBA 5,2 M3 - CHI DIURNO. AF_06/2014</t>
  </si>
  <si>
    <t>0,0157000</t>
  </si>
  <si>
    <t>47,87</t>
  </si>
  <si>
    <t>0,0249000</t>
  </si>
  <si>
    <t>1.3.2 100575 - REGULARIZAÇÃO DE SUPERFÍCIES COM MOTONIVELADORA. AF_11/2019 (LARGURA DE 6M) - m²</t>
  </si>
  <si>
    <t>5932</t>
  </si>
  <si>
    <t>MOTONIVELADORA POTÊNCIA BÁSICA LÍQUIDA (PRIMEIRA MARCHA) 125 HP, PESO BRUTO 13032 KG, LARGURA DA LÂMINA DE 3,7 M - CHP DIURNO. AF_06/2014</t>
  </si>
  <si>
    <t>0,0001000</t>
  </si>
  <si>
    <t>143,79</t>
  </si>
  <si>
    <t>0,01</t>
  </si>
  <si>
    <t>5934</t>
  </si>
  <si>
    <t>MOTONIVELADORA POTÊNCIA BÁSICA LÍQUIDA (PRIMEIRA MARCHA) 125 HP, PESO BRUTO 13032 KG, LARGURA DA LÂMINA DE 3,7 M - CHI DIURNO. AF_06/2014</t>
  </si>
  <si>
    <t>0,0010000</t>
  </si>
  <si>
    <t>51,34</t>
  </si>
  <si>
    <t>0,05</t>
  </si>
  <si>
    <t>1.3.3 100576 - REGULARIZAÇÃO E COMPACTAÇÃO DE SUBLEITO DE SOLO  PREDOMINANTEMENTE ARGILOSO. AF_11/2019 - M²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</si>
  <si>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</si>
  <si>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</si>
  <si>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182,46</t>
  </si>
  <si>
    <t>0,18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</si>
  <si>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</si>
  <si>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</si>
  <si>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0,0070000</t>
  </si>
  <si>
    <t>35,88</t>
  </si>
  <si>
    <t>0,25</t>
  </si>
  <si>
    <t>0,0080000</t>
  </si>
  <si>
    <t>0,41</t>
  </si>
  <si>
    <t>73436</t>
  </si>
  <si>
    <t>ROLO COMPACTADOR VIBRATÓRIO PÉ DE CARNEIRO PARA SOLOS, POTÊNCIA 80 HP, PESO OPERACIONAL SEM/COM LASTRO 7,4 / 8,8 T, LARGURA DE TRABALHO 1,68 M - CHP DIURNO. AF_02/2016</t>
  </si>
  <si>
    <t>0,0020000</t>
  </si>
  <si>
    <t>128,57</t>
  </si>
  <si>
    <t>0,12</t>
  </si>
  <si>
    <t>93244</t>
  </si>
  <si>
    <t>ROLO COMPACTADOR VIBRATÓRIO PÉ DE CARNEIRO PARA SOLOS, POTÊNCIA 80 HP, PESO OPERACIONAL SEM/COM LASTRO 7,4 / 8,8 T, LARGURA DE TRABALHO 1,68 M - CHI DIURNO. AF_02/2016</t>
  </si>
  <si>
    <t>37,18</t>
  </si>
  <si>
    <t>0,22</t>
  </si>
  <si>
    <t>1.4.1 92212 - TUBO DE CONCRETO PARA REDES COLETORAS DE ÁGUAS PLUVIAIS, DIÂMETRO DE 600 MM, JUNTA RÍGIDA, INSTALADO EM LOCAL COM BAIXO NÍVEL DE INTERFERÊNCIAS - FORNECIMENTO E ASSENTAMENTO. AF_12/2015- M</t>
  </si>
  <si>
    <t>5631</t>
  </si>
  <si>
    <t>ESCAVADEIRA HIDRÁULICA SOBRE ESTEIRAS, CAÇAMBA 0,80 M3, PESO OPERACIONAL 17 T, POTENCIA BRUTA 111 HP - CHP DIURNO. AF_06/2014</t>
  </si>
  <si>
    <t>0,1050000</t>
  </si>
  <si>
    <t>121,89</t>
  </si>
  <si>
    <t>12,79</t>
  </si>
  <si>
    <t>5632</t>
  </si>
  <si>
    <t>ESCAVADEIRA HIDRÁULICA SOBRE ESTEIRAS, CAÇAMBA 0,80 M3, PESO OPERACIONAL 17 T, POTENCIA BRUTA 111 HP - CHI DIURNO. AF_06/2014</t>
  </si>
  <si>
    <t>0,2210000</t>
  </si>
  <si>
    <t>49,25</t>
  </si>
  <si>
    <t>10,88</t>
  </si>
  <si>
    <t>7725</t>
  </si>
  <si>
    <t>TUBO DE CONCRETO ARMADO PARA AGUAS PLUVIAIS, CLASSE PA-1, COM ENCAIXE PONTA E BOLSA, DIAMETRO NOMINAL DE = 600 MM</t>
  </si>
  <si>
    <t>1,0300000</t>
  </si>
  <si>
    <t>96,00</t>
  </si>
  <si>
    <t>98,88</t>
  </si>
  <si>
    <t>88246</t>
  </si>
  <si>
    <t>ASSENTADOR DE TUBOS COM ENCARGOS COMPLEMENTARES</t>
  </si>
  <si>
    <t>0,4930000</t>
  </si>
  <si>
    <t>18,82</t>
  </si>
  <si>
    <t>0,9860000</t>
  </si>
  <si>
    <t>14,84</t>
  </si>
  <si>
    <t>88629</t>
  </si>
  <si>
    <t>ARGAMASSA TRAÇO 1:3 (EM VOLUME DE CIMENTO E AREIA MÉDIA ÚMIDA), PREPARO MANUAL. AF_08/2019</t>
  </si>
  <si>
    <t>0,0050000</t>
  </si>
  <si>
    <t>612,91</t>
  </si>
  <si>
    <t>3,06</t>
  </si>
  <si>
    <t>73361</t>
  </si>
  <si>
    <t>CONCRETO CICLOPICO FCK=10MPA 30% PEDRA DE MAO INCLUSIVE LANCAMENTO</t>
  </si>
  <si>
    <t>0,5910000</t>
  </si>
  <si>
    <t>421,22</t>
  </si>
  <si>
    <t>248,94</t>
  </si>
  <si>
    <t>92411</t>
  </si>
  <si>
    <t>MONTAGEM E DESMONTAGEM DE FÔRMA DE PILARES RETANGULARES E ESTRUTURAS SIMILARES, PÉ-DIREITO SIMPLES, EM MADEIRA SERRADA, 2 UTILIZAÇÕES. AF_09/2020</t>
  </si>
  <si>
    <t>5,2000000</t>
  </si>
  <si>
    <t>146,00</t>
  </si>
  <si>
    <t>759,20</t>
  </si>
  <si>
    <t>0,6560000</t>
  </si>
  <si>
    <t>39,07</t>
  </si>
  <si>
    <t>101792</t>
  </si>
  <si>
    <t>ESCORAMENTO DE FÔRMAS DE LAJE EM MADEIRA NÃO APARELHADA, PÉ-DIREITO SIMPLES, INCLUSO TRAVAMENTO, 4 UTILIZAÇÕES. AF_09/2020</t>
  </si>
  <si>
    <t>13,5600000</t>
  </si>
  <si>
    <t>12,34</t>
  </si>
  <si>
    <t>167,33</t>
  </si>
  <si>
    <t>1.5.1 101118 - ESCAVAÇÃO HORIZONTAL EM SOLO DE 1A CATEGORIA COM TRATOR DE ESTEIRAS (125HP/LÂMINA: 2,70M3). AF_07/2020 - m³</t>
  </si>
  <si>
    <t>0,0251000</t>
  </si>
  <si>
    <t>0,37</t>
  </si>
  <si>
    <t>88843</t>
  </si>
  <si>
    <t>TRATOR DE ESTEIRAS, POTÊNCIA 125 HP, PESO OPERACIONAL 12,9 T, COM LÂMINA 2,7 M3 - CHP DIURNO. AF_10/2014</t>
  </si>
  <si>
    <t>0,0093000</t>
  </si>
  <si>
    <t>126,84</t>
  </si>
  <si>
    <t>1,17</t>
  </si>
  <si>
    <t>88844</t>
  </si>
  <si>
    <t>TRATOR DE ESTEIRAS, POTÊNCIA 125 HP, PESO OPERACIONAL 12,9 T, COM LÂMINA 2,7 M3 - CHI DIURNO. AF_10/2014</t>
  </si>
  <si>
    <t>0,0158000</t>
  </si>
  <si>
    <t>42,07</t>
  </si>
  <si>
    <t>1.5.2 100940 - Transporte com caminhao basculante de 18m³ - DMT = 3,0 km - m³/km</t>
  </si>
  <si>
    <t>89883</t>
  </si>
  <si>
    <t>CAMINHÃO BASCULANTE 18 M3, COM CAVALO MECÂNICO DE CAPACIDADE MÁXIMA DE TRAÇÃO COMBINADO DE 45000 KG, POTÊNCIA 330 CV, INCLUSIVE SEMIREBOQUE COM CAÇAMBA METÁLICA - CHP DIURNO. AF_12/2014</t>
  </si>
  <si>
    <t>0,0139000</t>
  </si>
  <si>
    <t>215,73</t>
  </si>
  <si>
    <t>2,99</t>
  </si>
  <si>
    <t>89884</t>
  </si>
  <si>
    <t>CAMINHÃO BASCULANTE 18 M3, COM CAVALO MECÂNICO DE CAPACIDADE MÁXIMA DE TRAÇÃO COMBINADO DE 45000 KG, POTÊNCIA 330 CV, INCLUSIVE SEMIREBOQUE COM CAÇAMBA METÁLICA - CHI DIURNO. AF_12/2014</t>
  </si>
  <si>
    <t>45,79</t>
  </si>
  <si>
    <t>0,27</t>
  </si>
  <si>
    <t>1.5.4 100577 - Regularização e compactaçao de solo - m³</t>
  </si>
  <si>
    <t>0,07</t>
  </si>
  <si>
    <t>0,04</t>
  </si>
  <si>
    <t>96463</t>
  </si>
  <si>
    <t>ROLO COMPACTADOR DE PNEUS, ESTATICO, PRESSAO VARIAVEL, POTENCIA 110 HP, PESO SEM/COM LASTRO 10,8/27 T, LARGURA DE ROLAGEM 2,30 M - CHP DIURNO. AF_06/2017</t>
  </si>
  <si>
    <t>124,02</t>
  </si>
  <si>
    <t>96464</t>
  </si>
  <si>
    <t>ROLO COMPACTADOR DE PNEUS, ESTATICO, PRESSAO VARIAVEL, POTENCIA 110 HP, PESO SEM/COM LASTRO 10,8/27 T, LARGURA DE ROLAGEM 2,30 M - CHI DIURNO. AF_06/2017</t>
  </si>
  <si>
    <t>49,22</t>
  </si>
  <si>
    <t>0,09</t>
  </si>
  <si>
    <r>
      <rPr>
        <b/>
        <sz val="12"/>
        <color indexed="8"/>
        <rFont val="Courier New"/>
        <family val="3"/>
      </rPr>
      <t>LOCAL DA OBRA</t>
    </r>
    <r>
      <rPr>
        <sz val="12"/>
        <color indexed="8"/>
        <rFont val="Courier New"/>
        <family val="3"/>
      </rPr>
      <t>: ESTRADA DE TRANSFARTURÃO</t>
    </r>
  </si>
  <si>
    <r>
      <rPr>
        <b/>
        <sz val="12"/>
        <color indexed="8"/>
        <rFont val="Courier New"/>
        <family val="3"/>
      </rPr>
      <t>OBRA</t>
    </r>
    <r>
      <rPr>
        <sz val="12"/>
        <color indexed="8"/>
        <rFont val="Courier New"/>
        <family val="3"/>
      </rPr>
      <t>: RECUPERAÇÃO E COMPLEMENTAÇÃO DE 46,80 KM DA ESTRADA TRANSFARTURAO</t>
    </r>
  </si>
  <si>
    <t>1.4.3. 73856/2 - BOCA PARA BUEIRO SIMPLES TUBULAR, DIAMETRO =0,60M, EM CONCRETO CICLOPICO, INCLUINDO FORMAS, ESCAVACAO, REATERRO E MATERIAIS, EXCLUINDO MATERIAL REATERRO JAZIDA E TRANSPORTE. - UND</t>
  </si>
  <si>
    <t>1.4.2. 92216 - TUBO DE CONCRETO PARA REDES COLETORAS DE ÁGUAS PLUVIAIS, DIÂMETRO DE 1000 MM, JUNTA RÍGIDA, INSTALADO EM LOCAL COM BAIXO NÍVEL DE INTERFERÊNCIAS - FORNECIMENTO E ASSENTAMENTO. AF_12/2015 - M</t>
  </si>
  <si>
    <t>7753</t>
  </si>
  <si>
    <t>TUBO DE CONCRETO ARMADO PARA AGUAS PLUVIAIS, CLASSE PA-1, COM ENCAIXE PONTA E BOLSA, DIAMETRO NOMINAL DE 1000 MM</t>
  </si>
  <si>
    <t>0,1670000</t>
  </si>
  <si>
    <t>20,35</t>
  </si>
  <si>
    <t>0,3520000</t>
  </si>
  <si>
    <t>187,15</t>
  </si>
  <si>
    <t>192,76</t>
  </si>
  <si>
    <t>0,7870000</t>
  </si>
  <si>
    <t>14,81</t>
  </si>
  <si>
    <t>1,5740000</t>
  </si>
  <si>
    <t>23,70</t>
  </si>
  <si>
    <t>0,0280000</t>
  </si>
  <si>
    <t>17,16</t>
  </si>
  <si>
    <t>1.4.4. 73856/4 - BOCA PARA BUEIRO SIMPLES TUBULAR, DIAMETRO =0,60M, EM CONCRETO CICLOPICO, INCLUINDO FORMAS, ESCAVACAO, REATERRO E MATERIAIS, EXCLUINDO MATERIAL REATERRO JAZIDA E TRANSPORTE. - UND</t>
  </si>
  <si>
    <t>1,5290000</t>
  </si>
  <si>
    <t>644,04</t>
  </si>
  <si>
    <t>10,1200000</t>
  </si>
  <si>
    <t>1.477,52</t>
  </si>
  <si>
    <t>1,2100000</t>
  </si>
  <si>
    <t>72,07</t>
  </si>
  <si>
    <t>27,8300000</t>
  </si>
  <si>
    <t>343,42</t>
  </si>
  <si>
    <t xml:space="preserve">OBRA: </t>
  </si>
  <si>
    <t>CENTRO DE REFERENCIA EM SAÚDE</t>
  </si>
  <si>
    <t>TOMADOR:</t>
  </si>
  <si>
    <t>PREFEITURA MUNICIPAL DE ITAITUBA</t>
  </si>
  <si>
    <t>GESTOR:</t>
  </si>
  <si>
    <t>Valmir Climaco de Aguiar</t>
  </si>
  <si>
    <t>LOCAL DA OBRA: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</si>
  <si>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</si>
  <si>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</si>
  <si>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</si>
  <si>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</si>
  <si>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</si>
  <si>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</si>
  <si>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</si>
  <si>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</si>
  <si>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</si>
  <si>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</si>
  <si>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</si>
  <si>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</si>
  <si>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</si>
  <si>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</si>
  <si>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</si>
  <si>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</si>
  <si>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</si>
  <si>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</si>
  <si>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TAXA DE TRIBUTOS</t>
  </si>
  <si>
    <t>PIS (geralmente 0,65%)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</si>
  <si>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</si>
  <si>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</si>
  <si>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</si>
  <si>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</si>
  <si>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</si>
  <si>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 xml:space="preserve">BDI </t>
  </si>
  <si>
    <t>Fórmula para o cálculo do B.D.I. ( benefícios e despesas indiretas )</t>
  </si>
  <si>
    <t>BDI  = ((1+AC+S+R+G)*(1+DF)*(1+L)/(1-I))-1</t>
  </si>
  <si>
    <t>REF: sinapi 12/2020  sedop 04/2020</t>
  </si>
  <si>
    <t>REF:sinapi 12/2020  sedop 04/2020</t>
  </si>
  <si>
    <t>ESTRADA TRANSFARTURÃO</t>
  </si>
  <si>
    <t>BDI 29,90%</t>
  </si>
  <si>
    <t>VALOR UNITÁRIO</t>
  </si>
  <si>
    <t>VALOR UNITÁRIO C/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</si>
</sst>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0.0000000"/>
  </numFmts>
  <fonts count="54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color indexed="10"/>
      <name val="Arial"/>
      <family val="2"/>
    </font>
    <font>
      <b/>
      <sz val="12"/>
      <name val="Courier New"/>
      <family val="3"/>
    </font>
    <font>
      <b/>
      <sz val="8"/>
      <name val="Courier New"/>
      <family val="3"/>
    </font>
    <font>
      <b/>
      <sz val="9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i/>
      <sz val="10"/>
      <name val="Courier New"/>
      <family val="3"/>
    </font>
    <font>
      <sz val="9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0"/>
      <name val="Berlin Sans FB Demi"/>
      <family val="2"/>
    </font>
    <font>
      <sz val="9"/>
      <name val="Arial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6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165" fontId="39" fillId="0" borderId="7" xfId="1" applyFont="1" applyBorder="1" applyAlignment="1">
      <alignment horizontal="center" vertical="center" wrapText="1"/>
    </xf>
    <xf numFmtId="0" fontId="40" fillId="0" borderId="8" xfId="0" applyFont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0" fontId="40" fillId="0" borderId="9" xfId="0" applyFont="1" applyBorder="1" applyAlignment="1">
      <alignment vertical="center" wrapText="1"/>
    </xf>
    <xf numFmtId="165" fontId="40" fillId="0" borderId="10" xfId="1" applyFont="1" applyBorder="1" applyAlignment="1">
      <alignment horizontal="center" vertical="center" wrapText="1"/>
    </xf>
    <xf numFmtId="165" fontId="39" fillId="0" borderId="10" xfId="1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4" fontId="41" fillId="0" borderId="11" xfId="0" applyNumberFormat="1" applyFont="1" applyBorder="1" applyAlignment="1">
      <alignment vertical="center" wrapText="1"/>
    </xf>
    <xf numFmtId="0" fontId="40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" fontId="42" fillId="2" borderId="11" xfId="3" applyNumberFormat="1" applyFont="1" applyFill="1" applyBorder="1" applyAlignment="1">
      <alignment horizontal="right" vertical="center" wrapText="1"/>
    </xf>
    <xf numFmtId="0" fontId="40" fillId="0" borderId="9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4" fontId="41" fillId="2" borderId="11" xfId="0" applyNumberFormat="1" applyFont="1" applyFill="1" applyBorder="1" applyAlignment="1">
      <alignment vertical="center" wrapText="1"/>
    </xf>
    <xf numFmtId="0" fontId="40" fillId="0" borderId="12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164" fontId="42" fillId="2" borderId="11" xfId="3" applyFont="1" applyFill="1" applyBorder="1" applyAlignment="1">
      <alignment horizontal="right" vertical="center" wrapText="1"/>
    </xf>
    <xf numFmtId="4" fontId="42" fillId="2" borderId="11" xfId="0" applyNumberFormat="1" applyFont="1" applyFill="1" applyBorder="1" applyAlignment="1">
      <alignment horizontal="right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4" fontId="42" fillId="2" borderId="13" xfId="0" applyNumberFormat="1" applyFont="1" applyFill="1" applyBorder="1" applyAlignment="1">
      <alignment horizontal="right" vertical="center" wrapText="1"/>
    </xf>
    <xf numFmtId="4" fontId="42" fillId="2" borderId="13" xfId="3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" fontId="43" fillId="2" borderId="0" xfId="0" applyNumberFormat="1" applyFont="1" applyFill="1" applyAlignment="1">
      <alignment vertical="center"/>
    </xf>
    <xf numFmtId="0" fontId="40" fillId="0" borderId="0" xfId="0" applyFont="1" applyAlignment="1">
      <alignment horizontal="justify" vertical="center"/>
    </xf>
    <xf numFmtId="0" fontId="43" fillId="0" borderId="0" xfId="0" applyFont="1" applyFill="1" applyAlignment="1">
      <alignment vertical="center"/>
    </xf>
    <xf numFmtId="2" fontId="41" fillId="0" borderId="1" xfId="0" applyNumberFormat="1" applyFont="1" applyBorder="1" applyAlignment="1">
      <alignment horizontal="center" vertical="center"/>
    </xf>
    <xf numFmtId="4" fontId="44" fillId="0" borderId="1" xfId="0" applyNumberFormat="1" applyFont="1" applyBorder="1" applyAlignment="1">
      <alignment vertical="center"/>
    </xf>
    <xf numFmtId="0" fontId="40" fillId="0" borderId="0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39" fillId="0" borderId="1" xfId="0" applyFont="1" applyBorder="1" applyAlignment="1">
      <alignment horizontal="center" vertical="center"/>
    </xf>
    <xf numFmtId="164" fontId="39" fillId="0" borderId="1" xfId="3" applyFont="1" applyBorder="1" applyAlignment="1">
      <alignment vertical="center"/>
    </xf>
    <xf numFmtId="0" fontId="40" fillId="0" borderId="0" xfId="0" applyFont="1"/>
    <xf numFmtId="0" fontId="40" fillId="0" borderId="0" xfId="0" applyFont="1" applyAlignment="1">
      <alignment horizontal="justify"/>
    </xf>
    <xf numFmtId="0" fontId="40" fillId="0" borderId="0" xfId="0" applyFont="1" applyFill="1" applyBorder="1" applyAlignment="1">
      <alignment horizontal="center"/>
    </xf>
    <xf numFmtId="0" fontId="39" fillId="0" borderId="0" xfId="0" applyFont="1"/>
    <xf numFmtId="0" fontId="39" fillId="0" borderId="0" xfId="0" applyFont="1" applyBorder="1" applyAlignment="1">
      <alignment horizontal="center"/>
    </xf>
    <xf numFmtId="0" fontId="40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0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2" fillId="5" borderId="0" xfId="0" applyFont="1" applyFill="1" applyAlignment="1"/>
    <xf numFmtId="4" fontId="10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1" fillId="0" borderId="0" xfId="0" applyNumberFormat="1" applyFont="1"/>
    <xf numFmtId="4" fontId="45" fillId="0" borderId="1" xfId="0" applyNumberFormat="1" applyFont="1" applyBorder="1" applyAlignment="1">
      <alignment vertical="center"/>
    </xf>
    <xf numFmtId="0" fontId="12" fillId="0" borderId="0" xfId="0" applyFont="1"/>
    <xf numFmtId="164" fontId="46" fillId="0" borderId="1" xfId="3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right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9" fontId="18" fillId="0" borderId="9" xfId="0" applyNumberFormat="1" applyFont="1" applyFill="1" applyBorder="1" applyAlignment="1">
      <alignment horizontal="center" vertical="center"/>
    </xf>
    <xf numFmtId="9" fontId="18" fillId="0" borderId="2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0" applyNumberFormat="1"/>
    <xf numFmtId="0" fontId="17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8" fillId="0" borderId="0" xfId="0" applyFont="1"/>
    <xf numFmtId="0" fontId="19" fillId="6" borderId="24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/>
    </xf>
    <xf numFmtId="4" fontId="16" fillId="6" borderId="26" xfId="0" applyNumberFormat="1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9" fontId="18" fillId="0" borderId="32" xfId="0" applyNumberFormat="1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4" fontId="17" fillId="6" borderId="1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9" fontId="21" fillId="0" borderId="11" xfId="0" applyNumberFormat="1" applyFont="1" applyFill="1" applyBorder="1" applyAlignment="1">
      <alignment horizontal="center" vertical="center"/>
    </xf>
    <xf numFmtId="9" fontId="21" fillId="0" borderId="22" xfId="0" applyNumberFormat="1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right" vertical="center"/>
    </xf>
    <xf numFmtId="9" fontId="21" fillId="0" borderId="9" xfId="0" applyNumberFormat="1" applyFont="1" applyFill="1" applyBorder="1" applyAlignment="1">
      <alignment horizontal="center" vertical="center"/>
    </xf>
    <xf numFmtId="9" fontId="21" fillId="0" borderId="21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right" vertical="center"/>
    </xf>
    <xf numFmtId="4" fontId="21" fillId="0" borderId="32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/>
    </xf>
    <xf numFmtId="4" fontId="15" fillId="0" borderId="36" xfId="0" applyNumberFormat="1" applyFont="1" applyBorder="1" applyAlignment="1">
      <alignment horizontal="right" vertical="center"/>
    </xf>
    <xf numFmtId="4" fontId="15" fillId="0" borderId="37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4" fontId="15" fillId="0" borderId="38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0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15" fillId="0" borderId="40" xfId="0" applyNumberFormat="1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9" fontId="21" fillId="0" borderId="8" xfId="0" applyNumberFormat="1" applyFont="1" applyFill="1" applyBorder="1" applyAlignment="1">
      <alignment horizontal="center" vertical="center"/>
    </xf>
    <xf numFmtId="9" fontId="21" fillId="0" borderId="26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7" borderId="32" xfId="0" applyFont="1" applyFill="1" applyBorder="1" applyAlignment="1">
      <alignment vertical="center" wrapText="1"/>
    </xf>
    <xf numFmtId="0" fontId="18" fillId="7" borderId="45" xfId="0" applyFont="1" applyFill="1" applyBorder="1" applyAlignment="1">
      <alignment horizontal="center" vertical="center"/>
    </xf>
    <xf numFmtId="0" fontId="19" fillId="7" borderId="32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38" xfId="0" applyNumberFormat="1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vertical="center" wrapText="1"/>
    </xf>
    <xf numFmtId="0" fontId="18" fillId="7" borderId="9" xfId="0" applyFont="1" applyFill="1" applyBorder="1" applyAlignment="1">
      <alignment horizontal="center" vertical="center"/>
    </xf>
    <xf numFmtId="4" fontId="18" fillId="7" borderId="21" xfId="0" applyNumberFormat="1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18" fillId="7" borderId="11" xfId="0" applyNumberFormat="1" applyFont="1" applyFill="1" applyBorder="1" applyAlignment="1">
      <alignment horizontal="center" vertical="center"/>
    </xf>
    <xf numFmtId="4" fontId="18" fillId="7" borderId="3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2" fillId="0" borderId="47" xfId="0" applyFont="1" applyBorder="1" applyAlignment="1">
      <alignment vertical="center" wrapText="1"/>
    </xf>
    <xf numFmtId="14" fontId="23" fillId="0" borderId="17" xfId="0" applyNumberFormat="1" applyFont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48" xfId="0" applyFont="1" applyBorder="1" applyAlignment="1">
      <alignment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49" xfId="0" applyFont="1" applyBorder="1" applyAlignment="1">
      <alignment vertical="center" wrapText="1"/>
    </xf>
    <xf numFmtId="0" fontId="47" fillId="8" borderId="1" xfId="0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/>
    </xf>
    <xf numFmtId="0" fontId="48" fillId="0" borderId="20" xfId="2" applyNumberFormat="1" applyFont="1" applyBorder="1" applyAlignment="1">
      <alignment horizontal="left" vertical="center" wrapText="1"/>
    </xf>
    <xf numFmtId="0" fontId="48" fillId="0" borderId="1" xfId="2" applyNumberFormat="1" applyFont="1" applyBorder="1" applyAlignment="1">
      <alignment horizontal="left" vertical="center" wrapText="1"/>
    </xf>
    <xf numFmtId="0" fontId="49" fillId="0" borderId="1" xfId="0" applyNumberFormat="1" applyFont="1" applyBorder="1" applyAlignment="1">
      <alignment horizontal="center" vertical="center"/>
    </xf>
    <xf numFmtId="167" fontId="49" fillId="0" borderId="1" xfId="0" applyNumberFormat="1" applyFont="1" applyBorder="1" applyAlignment="1">
      <alignment horizontal="center" vertical="center"/>
    </xf>
    <xf numFmtId="0" fontId="49" fillId="0" borderId="38" xfId="0" applyNumberFormat="1" applyFont="1" applyBorder="1" applyAlignment="1">
      <alignment horizontal="center" vertical="center"/>
    </xf>
    <xf numFmtId="0" fontId="47" fillId="0" borderId="7" xfId="0" applyFont="1" applyBorder="1" applyAlignment="1"/>
    <xf numFmtId="2" fontId="47" fillId="0" borderId="50" xfId="0" applyNumberFormat="1" applyFont="1" applyBorder="1" applyAlignment="1">
      <alignment horizontal="right" vertical="center"/>
    </xf>
    <xf numFmtId="0" fontId="47" fillId="0" borderId="1" xfId="0" applyFont="1" applyBorder="1" applyAlignment="1"/>
    <xf numFmtId="2" fontId="47" fillId="0" borderId="38" xfId="0" applyNumberFormat="1" applyFont="1" applyBorder="1" applyAlignment="1">
      <alignment horizontal="right"/>
    </xf>
    <xf numFmtId="2" fontId="47" fillId="0" borderId="38" xfId="0" applyNumberFormat="1" applyFont="1" applyBorder="1"/>
    <xf numFmtId="2" fontId="47" fillId="0" borderId="50" xfId="0" applyNumberFormat="1" applyFont="1" applyBorder="1"/>
    <xf numFmtId="0" fontId="50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51" fillId="0" borderId="0" xfId="0" applyFont="1" applyAlignment="1">
      <alignment vertical="center"/>
    </xf>
    <xf numFmtId="0" fontId="38" fillId="0" borderId="0" xfId="0" applyFont="1" applyBorder="1" applyAlignment="1">
      <alignment horizontal="left"/>
    </xf>
    <xf numFmtId="0" fontId="51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9" fillId="0" borderId="51" xfId="0" applyFont="1" applyBorder="1" applyAlignment="1">
      <alignment horizontal="center"/>
    </xf>
    <xf numFmtId="0" fontId="29" fillId="0" borderId="52" xfId="0" applyFont="1" applyBorder="1" applyAlignment="1">
      <alignment horizontal="center"/>
    </xf>
    <xf numFmtId="0" fontId="28" fillId="0" borderId="4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0" fillId="0" borderId="53" xfId="0" applyFont="1" applyBorder="1" applyAlignment="1">
      <alignment horizontal="center"/>
    </xf>
    <xf numFmtId="10" fontId="30" fillId="0" borderId="54" xfId="0" applyNumberFormat="1" applyFont="1" applyBorder="1" applyAlignment="1">
      <alignment horizontal="center"/>
    </xf>
    <xf numFmtId="10" fontId="31" fillId="4" borderId="55" xfId="0" applyNumberFormat="1" applyFont="1" applyFill="1" applyBorder="1" applyAlignment="1">
      <alignment horizontal="center" vertical="center"/>
    </xf>
    <xf numFmtId="10" fontId="31" fillId="4" borderId="56" xfId="0" applyNumberFormat="1" applyFont="1" applyFill="1" applyBorder="1" applyAlignment="1">
      <alignment horizontal="center" vertical="center"/>
    </xf>
    <xf numFmtId="0" fontId="30" fillId="0" borderId="57" xfId="0" applyFont="1" applyBorder="1" applyAlignment="1">
      <alignment horizontal="center"/>
    </xf>
    <xf numFmtId="10" fontId="30" fillId="0" borderId="58" xfId="0" applyNumberFormat="1" applyFont="1" applyBorder="1" applyAlignment="1">
      <alignment horizontal="center"/>
    </xf>
    <xf numFmtId="10" fontId="31" fillId="4" borderId="2" xfId="0" applyNumberFormat="1" applyFont="1" applyFill="1" applyBorder="1" applyAlignment="1">
      <alignment horizontal="center" vertical="center"/>
    </xf>
    <xf numFmtId="10" fontId="31" fillId="4" borderId="5" xfId="0" applyNumberFormat="1" applyFont="1" applyFill="1" applyBorder="1" applyAlignment="1">
      <alignment horizontal="center" vertical="center"/>
    </xf>
    <xf numFmtId="0" fontId="30" fillId="0" borderId="59" xfId="0" applyFont="1" applyBorder="1" applyAlignment="1">
      <alignment horizontal="center"/>
    </xf>
    <xf numFmtId="10" fontId="30" fillId="0" borderId="60" xfId="0" applyNumberFormat="1" applyFont="1" applyBorder="1" applyAlignment="1">
      <alignment horizontal="center"/>
    </xf>
    <xf numFmtId="10" fontId="31" fillId="4" borderId="61" xfId="0" applyNumberFormat="1" applyFont="1" applyFill="1" applyBorder="1" applyAlignment="1">
      <alignment horizontal="center" vertical="center"/>
    </xf>
    <xf numFmtId="10" fontId="31" fillId="4" borderId="62" xfId="0" applyNumberFormat="1" applyFont="1" applyFill="1" applyBorder="1" applyAlignment="1">
      <alignment horizontal="center" vertical="center"/>
    </xf>
    <xf numFmtId="0" fontId="30" fillId="0" borderId="63" xfId="0" applyFont="1" applyBorder="1" applyAlignment="1">
      <alignment horizontal="center"/>
    </xf>
    <xf numFmtId="10" fontId="32" fillId="0" borderId="64" xfId="0" applyNumberFormat="1" applyFont="1" applyBorder="1" applyAlignment="1">
      <alignment horizontal="center"/>
    </xf>
    <xf numFmtId="0" fontId="30" fillId="0" borderId="53" xfId="0" applyFont="1" applyBorder="1" applyAlignment="1"/>
    <xf numFmtId="0" fontId="30" fillId="0" borderId="57" xfId="0" applyFont="1" applyBorder="1" applyAlignment="1"/>
    <xf numFmtId="0" fontId="30" fillId="0" borderId="65" xfId="0" applyFont="1" applyBorder="1" applyAlignment="1"/>
    <xf numFmtId="10" fontId="30" fillId="0" borderId="66" xfId="0" applyNumberFormat="1" applyFont="1" applyBorder="1" applyAlignment="1">
      <alignment horizontal="center"/>
    </xf>
    <xf numFmtId="10" fontId="29" fillId="0" borderId="67" xfId="0" applyNumberFormat="1" applyFont="1" applyBorder="1" applyAlignment="1">
      <alignment horizontal="center"/>
    </xf>
    <xf numFmtId="10" fontId="29" fillId="0" borderId="52" xfId="0" applyNumberFormat="1" applyFont="1" applyBorder="1" applyAlignment="1">
      <alignment horizontal="center" vertical="center"/>
    </xf>
    <xf numFmtId="10" fontId="31" fillId="4" borderId="68" xfId="0" applyNumberFormat="1" applyFont="1" applyFill="1" applyBorder="1" applyAlignment="1">
      <alignment horizontal="center" vertical="center"/>
    </xf>
    <xf numFmtId="10" fontId="31" fillId="4" borderId="69" xfId="0" applyNumberFormat="1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10" fontId="3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8" fillId="6" borderId="113" xfId="0" applyFont="1" applyFill="1" applyBorder="1" applyAlignment="1">
      <alignment horizontal="center" vertical="center"/>
    </xf>
    <xf numFmtId="4" fontId="18" fillId="6" borderId="113" xfId="0" applyNumberFormat="1" applyFont="1" applyFill="1" applyBorder="1" applyAlignment="1">
      <alignment horizontal="right" vertical="center"/>
    </xf>
    <xf numFmtId="0" fontId="18" fillId="6" borderId="114" xfId="0" applyFont="1" applyFill="1" applyBorder="1" applyAlignment="1">
      <alignment horizontal="center" vertical="center"/>
    </xf>
    <xf numFmtId="0" fontId="18" fillId="7" borderId="113" xfId="0" applyFont="1" applyFill="1" applyBorder="1" applyAlignment="1">
      <alignment horizontal="center" vertical="center"/>
    </xf>
    <xf numFmtId="0" fontId="16" fillId="6" borderId="114" xfId="0" applyFont="1" applyFill="1" applyBorder="1" applyAlignment="1">
      <alignment horizontal="center" vertical="center"/>
    </xf>
    <xf numFmtId="0" fontId="13" fillId="6" borderId="86" xfId="0" applyFont="1" applyFill="1" applyBorder="1" applyAlignment="1">
      <alignment horizontal="center" vertical="center"/>
    </xf>
    <xf numFmtId="0" fontId="17" fillId="6" borderId="115" xfId="0" applyFont="1" applyFill="1" applyBorder="1" applyAlignment="1">
      <alignment horizontal="center" vertical="center"/>
    </xf>
    <xf numFmtId="0" fontId="18" fillId="6" borderId="118" xfId="0" applyFont="1" applyFill="1" applyBorder="1" applyAlignment="1">
      <alignment horizontal="center" vertical="center"/>
    </xf>
    <xf numFmtId="4" fontId="18" fillId="6" borderId="43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2" fillId="5" borderId="0" xfId="0" applyFont="1" applyFill="1" applyAlignment="1">
      <alignment horizontal="left" vertical="center" wrapText="1"/>
    </xf>
    <xf numFmtId="0" fontId="40" fillId="0" borderId="70" xfId="0" applyFont="1" applyBorder="1" applyAlignment="1">
      <alignment horizontal="justify" vertical="center" wrapText="1"/>
    </xf>
    <xf numFmtId="0" fontId="40" fillId="0" borderId="14" xfId="0" applyFont="1" applyBorder="1" applyAlignment="1">
      <alignment horizontal="justify" vertical="center" wrapText="1"/>
    </xf>
    <xf numFmtId="0" fontId="40" fillId="0" borderId="12" xfId="0" applyFont="1" applyBorder="1" applyAlignment="1">
      <alignment horizontal="justify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70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left" vertical="center" wrapText="1"/>
    </xf>
    <xf numFmtId="0" fontId="39" fillId="0" borderId="11" xfId="0" applyFont="1" applyBorder="1" applyAlignment="1">
      <alignment horizontal="justify" vertical="center" wrapText="1"/>
    </xf>
    <xf numFmtId="0" fontId="40" fillId="0" borderId="11" xfId="0" applyFont="1" applyBorder="1" applyAlignment="1">
      <alignment horizontal="justify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70" xfId="0" applyFont="1" applyBorder="1" applyAlignment="1">
      <alignment horizontal="justify" vertical="center" wrapText="1"/>
    </xf>
    <xf numFmtId="0" fontId="39" fillId="0" borderId="14" xfId="0" applyFont="1" applyBorder="1" applyAlignment="1">
      <alignment horizontal="justify" vertical="center" wrapText="1"/>
    </xf>
    <xf numFmtId="0" fontId="53" fillId="0" borderId="71" xfId="0" applyFont="1" applyBorder="1" applyAlignment="1">
      <alignment horizontal="left" vertical="center"/>
    </xf>
    <xf numFmtId="0" fontId="40" fillId="0" borderId="72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2" fillId="5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40" fillId="0" borderId="0" xfId="0" applyFont="1" applyAlignment="1">
      <alignment horizontal="justify" vertical="center"/>
    </xf>
    <xf numFmtId="0" fontId="40" fillId="0" borderId="0" xfId="0" applyFont="1" applyAlignment="1">
      <alignment horizontal="justify"/>
    </xf>
    <xf numFmtId="0" fontId="52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0" fillId="0" borderId="11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4" fontId="14" fillId="3" borderId="17" xfId="3" applyNumberFormat="1" applyFont="1" applyFill="1" applyBorder="1" applyAlignment="1">
      <alignment horizontal="center" vertical="center" wrapText="1"/>
    </xf>
    <xf numFmtId="0" fontId="18" fillId="0" borderId="81" xfId="0" applyFont="1" applyFill="1" applyBorder="1" applyAlignment="1">
      <alignment horizontal="center" vertical="center"/>
    </xf>
    <xf numFmtId="0" fontId="18" fillId="0" borderId="82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4" fontId="21" fillId="2" borderId="32" xfId="3" applyNumberFormat="1" applyFont="1" applyFill="1" applyBorder="1" applyAlignment="1">
      <alignment horizontal="center" vertical="center" wrapText="1"/>
    </xf>
    <xf numFmtId="4" fontId="21" fillId="2" borderId="7" xfId="3" applyNumberFormat="1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73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32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2" fontId="21" fillId="0" borderId="32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4" fontId="21" fillId="0" borderId="7" xfId="0" applyNumberFormat="1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 wrapText="1"/>
    </xf>
    <xf numFmtId="0" fontId="20" fillId="0" borderId="108" xfId="0" applyFont="1" applyBorder="1" applyAlignment="1">
      <alignment horizontal="center" vertical="center" wrapText="1"/>
    </xf>
    <xf numFmtId="0" fontId="20" fillId="0" borderId="109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0" xfId="0" applyFont="1" applyBorder="1" applyAlignment="1">
      <alignment horizontal="center" vertical="center" wrapText="1"/>
    </xf>
    <xf numFmtId="0" fontId="21" fillId="0" borderId="74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center" vertical="center"/>
    </xf>
    <xf numFmtId="4" fontId="21" fillId="2" borderId="9" xfId="3" applyNumberFormat="1" applyFont="1" applyFill="1" applyBorder="1" applyAlignment="1">
      <alignment horizontal="center" vertical="center" wrapText="1"/>
    </xf>
    <xf numFmtId="0" fontId="21" fillId="0" borderId="76" xfId="0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16" fillId="0" borderId="77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7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21" fillId="0" borderId="75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9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0" fontId="21" fillId="7" borderId="32" xfId="0" applyFont="1" applyFill="1" applyBorder="1" applyAlignment="1">
      <alignment horizontal="center" vertical="center"/>
    </xf>
    <xf numFmtId="0" fontId="21" fillId="7" borderId="43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86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16" fillId="0" borderId="116" xfId="0" applyFont="1" applyBorder="1" applyAlignment="1">
      <alignment horizontal="center" vertical="center" wrapText="1"/>
    </xf>
    <xf numFmtId="0" fontId="16" fillId="0" borderId="117" xfId="0" applyFont="1" applyBorder="1" applyAlignment="1">
      <alignment horizontal="center" vertical="center" wrapText="1"/>
    </xf>
    <xf numFmtId="4" fontId="18" fillId="2" borderId="32" xfId="3" applyNumberFormat="1" applyFont="1" applyFill="1" applyBorder="1" applyAlignment="1">
      <alignment horizontal="center" vertical="center" wrapText="1"/>
    </xf>
    <xf numFmtId="4" fontId="18" fillId="2" borderId="10" xfId="3" applyNumberFormat="1" applyFont="1" applyFill="1" applyBorder="1" applyAlignment="1">
      <alignment horizontal="center" vertical="center" wrapText="1"/>
    </xf>
    <xf numFmtId="4" fontId="18" fillId="2" borderId="9" xfId="3" applyNumberFormat="1" applyFont="1" applyFill="1" applyBorder="1" applyAlignment="1">
      <alignment horizontal="center" vertical="center" wrapText="1"/>
    </xf>
    <xf numFmtId="0" fontId="18" fillId="0" borderId="73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2" fontId="18" fillId="0" borderId="10" xfId="0" applyNumberFormat="1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76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3" fillId="6" borderId="47" xfId="0" applyFont="1" applyFill="1" applyBorder="1" applyAlignment="1">
      <alignment horizontal="center" vertical="center"/>
    </xf>
    <xf numFmtId="0" fontId="13" fillId="6" borderId="85" xfId="0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21" xfId="0" applyNumberFormat="1" applyFont="1" applyFill="1" applyBorder="1" applyAlignment="1">
      <alignment horizontal="center" vertical="center"/>
    </xf>
    <xf numFmtId="4" fontId="21" fillId="0" borderId="43" xfId="0" applyNumberFormat="1" applyFont="1" applyFill="1" applyBorder="1" applyAlignment="1">
      <alignment horizontal="center" vertical="center"/>
    </xf>
    <xf numFmtId="4" fontId="16" fillId="6" borderId="44" xfId="0" applyNumberFormat="1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center" vertical="center"/>
    </xf>
    <xf numFmtId="0" fontId="16" fillId="6" borderId="76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4" fontId="18" fillId="6" borderId="10" xfId="0" applyNumberFormat="1" applyFont="1" applyFill="1" applyBorder="1" applyAlignment="1">
      <alignment horizontal="center" vertical="center"/>
    </xf>
    <xf numFmtId="4" fontId="18" fillId="6" borderId="9" xfId="0" applyNumberFormat="1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horizontal="right" vertical="center"/>
    </xf>
    <xf numFmtId="4" fontId="18" fillId="6" borderId="9" xfId="0" applyNumberFormat="1" applyFont="1" applyFill="1" applyBorder="1" applyAlignment="1">
      <alignment horizontal="right" vertical="center"/>
    </xf>
    <xf numFmtId="0" fontId="17" fillId="6" borderId="84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0" borderId="81" xfId="0" applyFont="1" applyFill="1" applyBorder="1" applyAlignment="1">
      <alignment horizontal="center" vertical="center" wrapText="1"/>
    </xf>
    <xf numFmtId="0" fontId="17" fillId="0" borderId="82" xfId="0" applyFont="1" applyFill="1" applyBorder="1" applyAlignment="1">
      <alignment horizontal="center" vertical="center" wrapText="1"/>
    </xf>
    <xf numFmtId="0" fontId="17" fillId="0" borderId="83" xfId="0" applyFont="1" applyFill="1" applyBorder="1" applyAlignment="1">
      <alignment horizontal="center" vertical="center" wrapText="1"/>
    </xf>
    <xf numFmtId="4" fontId="14" fillId="6" borderId="17" xfId="3" applyNumberFormat="1" applyFont="1" applyFill="1" applyBorder="1" applyAlignment="1">
      <alignment horizontal="center" vertical="center" wrapText="1"/>
    </xf>
    <xf numFmtId="0" fontId="13" fillId="0" borderId="11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111" xfId="0" applyFont="1" applyBorder="1" applyAlignment="1">
      <alignment horizontal="center" vertical="center" wrapText="1"/>
    </xf>
    <xf numFmtId="0" fontId="13" fillId="0" borderId="112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2" fontId="18" fillId="0" borderId="9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right" vertical="center"/>
    </xf>
    <xf numFmtId="4" fontId="18" fillId="0" borderId="7" xfId="0" applyNumberFormat="1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left" vertical="center" wrapText="1"/>
    </xf>
    <xf numFmtId="4" fontId="18" fillId="0" borderId="9" xfId="0" applyNumberFormat="1" applyFont="1" applyFill="1" applyBorder="1" applyAlignment="1">
      <alignment horizontal="right" vertical="center"/>
    </xf>
    <xf numFmtId="0" fontId="47" fillId="0" borderId="88" xfId="0" applyFont="1" applyBorder="1" applyAlignment="1">
      <alignment horizontal="left" vertical="center" wrapText="1"/>
    </xf>
    <xf numFmtId="0" fontId="47" fillId="0" borderId="15" xfId="0" applyFont="1" applyBorder="1" applyAlignment="1">
      <alignment horizontal="left" vertical="center" wrapText="1"/>
    </xf>
    <xf numFmtId="0" fontId="47" fillId="0" borderId="89" xfId="0" applyFont="1" applyBorder="1" applyAlignment="1">
      <alignment horizontal="left" vertical="center" wrapText="1"/>
    </xf>
    <xf numFmtId="0" fontId="47" fillId="8" borderId="88" xfId="0" applyFont="1" applyFill="1" applyBorder="1" applyAlignment="1">
      <alignment horizontal="left" vertical="center"/>
    </xf>
    <xf numFmtId="0" fontId="47" fillId="8" borderId="23" xfId="0" applyFont="1" applyFill="1" applyBorder="1" applyAlignment="1">
      <alignment horizontal="left" vertical="center"/>
    </xf>
    <xf numFmtId="0" fontId="49" fillId="0" borderId="88" xfId="0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9" fillId="0" borderId="90" xfId="0" applyFont="1" applyBorder="1" applyAlignment="1">
      <alignment horizontal="center"/>
    </xf>
    <xf numFmtId="0" fontId="49" fillId="0" borderId="71" xfId="0" applyFont="1" applyBorder="1" applyAlignment="1">
      <alignment horizontal="center"/>
    </xf>
    <xf numFmtId="0" fontId="49" fillId="0" borderId="91" xfId="0" applyFont="1" applyBorder="1" applyAlignment="1">
      <alignment horizontal="center"/>
    </xf>
    <xf numFmtId="0" fontId="47" fillId="0" borderId="88" xfId="0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horizontal="left" vertical="center" wrapText="1"/>
    </xf>
    <xf numFmtId="0" fontId="47" fillId="0" borderId="89" xfId="0" applyFont="1" applyFill="1" applyBorder="1" applyAlignment="1">
      <alignment horizontal="left" vertical="center" wrapText="1"/>
    </xf>
    <xf numFmtId="0" fontId="47" fillId="0" borderId="88" xfId="0" applyFont="1" applyBorder="1" applyAlignment="1">
      <alignment horizontal="left" vertical="center"/>
    </xf>
    <xf numFmtId="0" fontId="47" fillId="0" borderId="15" xfId="0" applyFont="1" applyBorder="1" applyAlignment="1">
      <alignment horizontal="left" vertical="center"/>
    </xf>
    <xf numFmtId="0" fontId="47" fillId="0" borderId="89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80" xfId="0" applyBorder="1" applyAlignment="1">
      <alignment horizontal="center"/>
    </xf>
    <xf numFmtId="0" fontId="23" fillId="0" borderId="47" xfId="0" applyFont="1" applyBorder="1" applyAlignment="1">
      <alignment horizontal="left" vertical="center" wrapText="1"/>
    </xf>
    <xf numFmtId="0" fontId="23" fillId="0" borderId="86" xfId="0" applyFont="1" applyBorder="1" applyAlignment="1">
      <alignment horizontal="left" vertical="center" wrapText="1"/>
    </xf>
    <xf numFmtId="0" fontId="23" fillId="0" borderId="87" xfId="0" applyFont="1" applyBorder="1" applyAlignment="1">
      <alignment horizontal="left" vertical="center" wrapText="1"/>
    </xf>
    <xf numFmtId="166" fontId="22" fillId="0" borderId="47" xfId="0" applyNumberFormat="1" applyFont="1" applyBorder="1" applyAlignment="1">
      <alignment horizontal="center" vertical="center" wrapText="1"/>
    </xf>
    <xf numFmtId="166" fontId="22" fillId="0" borderId="87" xfId="0" applyNumberFormat="1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22" fillId="0" borderId="86" xfId="0" applyFont="1" applyBorder="1" applyAlignment="1">
      <alignment horizontal="center" vertical="center" wrapText="1"/>
    </xf>
    <xf numFmtId="0" fontId="22" fillId="0" borderId="87" xfId="0" applyFont="1" applyBorder="1" applyAlignment="1">
      <alignment horizontal="center" vertical="center" wrapText="1"/>
    </xf>
    <xf numFmtId="0" fontId="27" fillId="0" borderId="100" xfId="0" applyFont="1" applyBorder="1" applyAlignment="1">
      <alignment horizontal="center" vertical="center"/>
    </xf>
    <xf numFmtId="0" fontId="28" fillId="0" borderId="106" xfId="0" applyFont="1" applyBorder="1" applyAlignment="1">
      <alignment horizontal="center" vertical="center"/>
    </xf>
    <xf numFmtId="0" fontId="28" fillId="0" borderId="107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10" fontId="33" fillId="4" borderId="97" xfId="0" applyNumberFormat="1" applyFont="1" applyFill="1" applyBorder="1" applyAlignment="1">
      <alignment horizontal="center" vertical="center"/>
    </xf>
    <xf numFmtId="10" fontId="33" fillId="4" borderId="98" xfId="0" applyNumberFormat="1" applyFont="1" applyFill="1" applyBorder="1" applyAlignment="1">
      <alignment horizontal="center" vertical="center"/>
    </xf>
    <xf numFmtId="0" fontId="30" fillId="0" borderId="99" xfId="0" applyFont="1" applyBorder="1" applyAlignment="1">
      <alignment horizontal="left" vertical="center" wrapText="1"/>
    </xf>
    <xf numFmtId="0" fontId="30" fillId="0" borderId="100" xfId="0" applyFont="1" applyBorder="1" applyAlignment="1">
      <alignment horizontal="left" vertical="center" wrapText="1"/>
    </xf>
    <xf numFmtId="0" fontId="30" fillId="0" borderId="101" xfId="0" applyFont="1" applyBorder="1" applyAlignment="1">
      <alignment horizontal="left" vertical="center" wrapText="1"/>
    </xf>
    <xf numFmtId="0" fontId="30" fillId="0" borderId="93" xfId="0" applyFont="1" applyBorder="1" applyAlignment="1">
      <alignment horizontal="center"/>
    </xf>
    <xf numFmtId="10" fontId="34" fillId="0" borderId="93" xfId="0" applyNumberFormat="1" applyFont="1" applyFill="1" applyBorder="1" applyAlignment="1">
      <alignment horizontal="center" vertical="center"/>
    </xf>
    <xf numFmtId="0" fontId="29" fillId="0" borderId="9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30" fillId="0" borderId="102" xfId="0" applyFont="1" applyBorder="1" applyAlignment="1">
      <alignment horizontal="left"/>
    </xf>
    <xf numFmtId="0" fontId="30" fillId="0" borderId="53" xfId="0" applyFont="1" applyBorder="1" applyAlignment="1">
      <alignment horizontal="left"/>
    </xf>
    <xf numFmtId="0" fontId="30" fillId="0" borderId="103" xfId="0" applyFont="1" applyBorder="1" applyAlignment="1">
      <alignment horizontal="left"/>
    </xf>
    <xf numFmtId="0" fontId="30" fillId="0" borderId="57" xfId="0" applyFont="1" applyBorder="1" applyAlignment="1">
      <alignment horizontal="left"/>
    </xf>
    <xf numFmtId="0" fontId="30" fillId="0" borderId="104" xfId="0" applyFont="1" applyBorder="1" applyAlignment="1">
      <alignment horizontal="left"/>
    </xf>
    <xf numFmtId="0" fontId="30" fillId="0" borderId="59" xfId="0" applyFont="1" applyBorder="1" applyAlignment="1">
      <alignment horizontal="left"/>
    </xf>
    <xf numFmtId="0" fontId="30" fillId="0" borderId="105" xfId="0" applyFont="1" applyBorder="1" applyAlignment="1">
      <alignment horizontal="left"/>
    </xf>
    <xf numFmtId="0" fontId="30" fillId="0" borderId="63" xfId="0" applyFont="1" applyBorder="1" applyAlignment="1">
      <alignment horizontal="left"/>
    </xf>
    <xf numFmtId="0" fontId="29" fillId="0" borderId="92" xfId="0" applyFont="1" applyBorder="1" applyAlignment="1">
      <alignment horizontal="left"/>
    </xf>
    <xf numFmtId="0" fontId="29" fillId="0" borderId="93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0" fillId="0" borderId="94" xfId="0" applyFont="1" applyBorder="1" applyAlignment="1">
      <alignment horizontal="center" vertical="center" wrapText="1"/>
    </xf>
    <xf numFmtId="0" fontId="30" fillId="0" borderId="95" xfId="0" applyFont="1" applyBorder="1" applyAlignment="1">
      <alignment horizontal="center" vertical="center" wrapText="1"/>
    </xf>
    <xf numFmtId="0" fontId="30" fillId="0" borderId="96" xfId="0" applyFont="1" applyBorder="1" applyAlignment="1">
      <alignment horizontal="center" vertical="center"/>
    </xf>
    <xf numFmtId="0" fontId="30" fillId="0" borderId="67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3 4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9525</xdr:rowOff>
    </xdr:from>
    <xdr:to>
      <xdr:col>10</xdr:col>
      <xdr:colOff>276225</xdr:colOff>
      <xdr:row>5</xdr:row>
      <xdr:rowOff>9525</xdr:rowOff>
    </xdr:to>
    <xdr:pic>
      <xdr:nvPicPr>
        <xdr:cNvPr id="1105" name="Imagem 2">
          <a:extLst>
            <a:ext uri="{FF2B5EF4-FFF2-40B4-BE49-F238E27FC236}">
              <a16:creationId xmlns:a16="http://schemas.microsoft.com/office/drawing/2014/main" xmlns="" id="{C58C86E8-9BF5-4B08-A405-41F75F52A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00025"/>
          <a:ext cx="29146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50</xdr:row>
      <xdr:rowOff>161926</xdr:rowOff>
    </xdr:from>
    <xdr:to>
      <xdr:col>11</xdr:col>
      <xdr:colOff>847726</xdr:colOff>
      <xdr:row>52</xdr:row>
      <xdr:rowOff>9526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xmlns="" id="{B6052277-9938-4641-8C0A-17A17D59502C}"/>
            </a:ext>
          </a:extLst>
        </xdr:cNvPr>
        <xdr:cNvSpPr txBox="1">
          <a:spLocks noChangeArrowheads="1"/>
        </xdr:cNvSpPr>
      </xdr:nvSpPr>
      <xdr:spPr bwMode="auto">
        <a:xfrm>
          <a:off x="6457950" y="10582276"/>
          <a:ext cx="342900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30 de janeiro de 2021 </a:t>
          </a:r>
        </a:p>
      </xdr:txBody>
    </xdr:sp>
    <xdr:clientData/>
  </xdr:twoCellAnchor>
  <xdr:twoCellAnchor>
    <xdr:from>
      <xdr:col>2</xdr:col>
      <xdr:colOff>342900</xdr:colOff>
      <xdr:row>51</xdr:row>
      <xdr:rowOff>123825</xdr:rowOff>
    </xdr:from>
    <xdr:to>
      <xdr:col>6</xdr:col>
      <xdr:colOff>167836</xdr:colOff>
      <xdr:row>55</xdr:row>
      <xdr:rowOff>19049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5357280F-66D6-4895-AFA0-B6B28728AB5C}"/>
            </a:ext>
          </a:extLst>
        </xdr:cNvPr>
        <xdr:cNvSpPr txBox="1">
          <a:spLocks noChangeArrowheads="1"/>
        </xdr:cNvSpPr>
      </xdr:nvSpPr>
      <xdr:spPr bwMode="auto">
        <a:xfrm>
          <a:off x="1333500" y="12030075"/>
          <a:ext cx="4616011" cy="581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1409700</xdr:colOff>
      <xdr:row>0</xdr:row>
      <xdr:rowOff>0</xdr:rowOff>
    </xdr:from>
    <xdr:to>
      <xdr:col>7</xdr:col>
      <xdr:colOff>447675</xdr:colOff>
      <xdr:row>6</xdr:row>
      <xdr:rowOff>9525</xdr:rowOff>
    </xdr:to>
    <xdr:pic>
      <xdr:nvPicPr>
        <xdr:cNvPr id="2327" name="Imagem 6">
          <a:extLst>
            <a:ext uri="{FF2B5EF4-FFF2-40B4-BE49-F238E27FC236}">
              <a16:creationId xmlns:a16="http://schemas.microsoft.com/office/drawing/2014/main" xmlns="" id="{AD3325CF-F10C-45E5-AAE1-78B9CABAB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4733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714375</xdr:colOff>
      <xdr:row>4</xdr:row>
      <xdr:rowOff>95250</xdr:rowOff>
    </xdr:to>
    <xdr:pic>
      <xdr:nvPicPr>
        <xdr:cNvPr id="3193" name="Imagem 4">
          <a:extLst>
            <a:ext uri="{FF2B5EF4-FFF2-40B4-BE49-F238E27FC236}">
              <a16:creationId xmlns:a16="http://schemas.microsoft.com/office/drawing/2014/main" xmlns="" id="{5F679187-641A-40B1-8CC9-C941B8ED1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0"/>
          <a:ext cx="3562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2314575</xdr:colOff>
      <xdr:row>52</xdr:row>
      <xdr:rowOff>19050</xdr:rowOff>
    </xdr:from>
    <xdr:to>
      <xdr:col>8</xdr:col>
      <xdr:colOff>55942</xdr:colOff>
      <xdr:row>55</xdr:row>
      <xdr:rowOff>56032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3DDFE4D7-6313-4D6E-AB75-4929C6FC64B9}"/>
            </a:ext>
          </a:extLst>
        </xdr:cNvPr>
        <xdr:cNvSpPr txBox="1">
          <a:spLocks noChangeArrowheads="1"/>
        </xdr:cNvSpPr>
      </xdr:nvSpPr>
      <xdr:spPr bwMode="auto">
        <a:xfrm>
          <a:off x="3486150" y="15154275"/>
          <a:ext cx="3332542" cy="551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57149</xdr:colOff>
      <xdr:row>44</xdr:row>
      <xdr:rowOff>0</xdr:rowOff>
    </xdr:from>
    <xdr:to>
      <xdr:col>2</xdr:col>
      <xdr:colOff>2266949</xdr:colOff>
      <xdr:row>45</xdr:row>
      <xdr:rowOff>22801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49D92E75-8400-4F14-AC77-42B3DD6EEC42}"/>
            </a:ext>
          </a:extLst>
        </xdr:cNvPr>
        <xdr:cNvSpPr txBox="1">
          <a:spLocks noChangeArrowheads="1"/>
        </xdr:cNvSpPr>
      </xdr:nvSpPr>
      <xdr:spPr bwMode="auto">
        <a:xfrm>
          <a:off x="57149" y="13763625"/>
          <a:ext cx="3381375" cy="19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30 de janeiro de 2021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13737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87DDEC52-9EC7-4248-9D11-118D613DBDA3}"/>
            </a:ext>
          </a:extLst>
        </xdr:cNvPr>
        <xdr:cNvSpPr txBox="1"/>
      </xdr:nvSpPr>
      <xdr:spPr bwMode="auto">
        <a:xfrm>
          <a:off x="1481832" y="67036"/>
          <a:ext cx="5953242" cy="9563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542925</xdr:colOff>
      <xdr:row>5</xdr:row>
      <xdr:rowOff>95250</xdr:rowOff>
    </xdr:to>
    <xdr:pic>
      <xdr:nvPicPr>
        <xdr:cNvPr id="4106" name="Picture 10">
          <a:extLst>
            <a:ext uri="{FF2B5EF4-FFF2-40B4-BE49-F238E27FC236}">
              <a16:creationId xmlns:a16="http://schemas.microsoft.com/office/drawing/2014/main" xmlns="" id="{25397A9A-C41E-4164-9E10-F0CDBFE72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429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1343025</xdr:colOff>
      <xdr:row>0</xdr:row>
      <xdr:rowOff>104775</xdr:rowOff>
    </xdr:from>
    <xdr:to>
      <xdr:col>6</xdr:col>
      <xdr:colOff>28575</xdr:colOff>
      <xdr:row>5</xdr:row>
      <xdr:rowOff>38100</xdr:rowOff>
    </xdr:to>
    <xdr:pic>
      <xdr:nvPicPr>
        <xdr:cNvPr id="4107" name="Imagem 13">
          <a:extLst>
            <a:ext uri="{FF2B5EF4-FFF2-40B4-BE49-F238E27FC236}">
              <a16:creationId xmlns:a16="http://schemas.microsoft.com/office/drawing/2014/main" xmlns="" id="{639699F8-CF1C-4CA6-A45F-CF4243A3C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524750" y="10477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2571750</xdr:colOff>
      <xdr:row>181</xdr:row>
      <xdr:rowOff>47625</xdr:rowOff>
    </xdr:from>
    <xdr:to>
      <xdr:col>5</xdr:col>
      <xdr:colOff>189292</xdr:colOff>
      <xdr:row>184</xdr:row>
      <xdr:rowOff>122707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EC6CBCCB-8CDF-47DD-ADFB-326C12CA1AD6}"/>
            </a:ext>
          </a:extLst>
        </xdr:cNvPr>
        <xdr:cNvSpPr txBox="1">
          <a:spLocks noChangeArrowheads="1"/>
        </xdr:cNvSpPr>
      </xdr:nvSpPr>
      <xdr:spPr bwMode="auto">
        <a:xfrm>
          <a:off x="3162300" y="96212025"/>
          <a:ext cx="3494467" cy="560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:a16="http://schemas.microsoft.com/office/drawing/2014/main" xmlns="" id="{0EA29AE4-AD3F-41BC-8E5A-0120CA579456}"/>
            </a:ext>
          </a:extLst>
        </xdr:cNvPr>
        <xdr:cNvSpPr txBox="1">
          <a:spLocks noChangeArrowheads="1"/>
        </xdr:cNvSpPr>
      </xdr:nvSpPr>
      <xdr:spPr bwMode="auto">
        <a:xfrm>
          <a:off x="1266826" y="85725"/>
          <a:ext cx="3752850" cy="8953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0</xdr:col>
      <xdr:colOff>1057275</xdr:colOff>
      <xdr:row>3</xdr:row>
      <xdr:rowOff>257175</xdr:rowOff>
    </xdr:to>
    <xdr:pic>
      <xdr:nvPicPr>
        <xdr:cNvPr id="5128" name="Picture 10">
          <a:extLst>
            <a:ext uri="{FF2B5EF4-FFF2-40B4-BE49-F238E27FC236}">
              <a16:creationId xmlns:a16="http://schemas.microsoft.com/office/drawing/2014/main" xmlns="" id="{548AB95B-1481-4074-B304-CA65A6B55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057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400050</xdr:colOff>
      <xdr:row>0</xdr:row>
      <xdr:rowOff>76200</xdr:rowOff>
    </xdr:from>
    <xdr:to>
      <xdr:col>6</xdr:col>
      <xdr:colOff>228600</xdr:colOff>
      <xdr:row>3</xdr:row>
      <xdr:rowOff>266700</xdr:rowOff>
    </xdr:to>
    <xdr:pic>
      <xdr:nvPicPr>
        <xdr:cNvPr id="5129" name="Imagem 13">
          <a:extLst>
            <a:ext uri="{FF2B5EF4-FFF2-40B4-BE49-F238E27FC236}">
              <a16:creationId xmlns:a16="http://schemas.microsoft.com/office/drawing/2014/main" xmlns="" id="{84DC6EF3-01B7-46AC-AAC0-DD3ED16E4A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00650" y="76200"/>
          <a:ext cx="7905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:a16="http://schemas.microsoft.com/office/drawing/2014/main" xmlns="" id="{375E7BDF-3209-44BF-A5B2-67B18BDFA476}"/>
            </a:ext>
          </a:extLst>
        </xdr:cNvPr>
        <xdr:cNvSpPr txBox="1">
          <a:spLocks noChangeArrowheads="1"/>
        </xdr:cNvSpPr>
      </xdr:nvSpPr>
      <xdr:spPr bwMode="auto">
        <a:xfrm>
          <a:off x="1266826" y="85725"/>
          <a:ext cx="3752850" cy="8953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6" name="Text Box 54">
          <a:extLst>
            <a:ext uri="{FF2B5EF4-FFF2-40B4-BE49-F238E27FC236}">
              <a16:creationId xmlns:a16="http://schemas.microsoft.com/office/drawing/2014/main" xmlns="" id="{E4E3BCE5-299D-47B7-AFA9-49D50F92D97F}"/>
            </a:ext>
          </a:extLst>
        </xdr:cNvPr>
        <xdr:cNvSpPr txBox="1">
          <a:spLocks noChangeArrowheads="1"/>
        </xdr:cNvSpPr>
      </xdr:nvSpPr>
      <xdr:spPr bwMode="auto">
        <a:xfrm>
          <a:off x="3058889" y="5686425"/>
          <a:ext cx="3569635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05 de fevereiro de 2021</a:t>
          </a:r>
        </a:p>
      </xdr:txBody>
    </xdr:sp>
    <xdr:clientData/>
  </xdr:twoCellAnchor>
  <xdr:twoCellAnchor>
    <xdr:from>
      <xdr:col>0</xdr:col>
      <xdr:colOff>590550</xdr:colOff>
      <xdr:row>30</xdr:row>
      <xdr:rowOff>19050</xdr:rowOff>
    </xdr:from>
    <xdr:to>
      <xdr:col>2</xdr:col>
      <xdr:colOff>361950</xdr:colOff>
      <xdr:row>33</xdr:row>
      <xdr:rowOff>57150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AA1957B3-2FE4-484C-A44E-52F433F2D87A}"/>
            </a:ext>
          </a:extLst>
        </xdr:cNvPr>
        <xdr:cNvSpPr txBox="1">
          <a:spLocks noChangeArrowheads="1"/>
        </xdr:cNvSpPr>
      </xdr:nvSpPr>
      <xdr:spPr bwMode="auto">
        <a:xfrm>
          <a:off x="590550" y="6134100"/>
          <a:ext cx="25717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BA60"/>
  <sheetViews>
    <sheetView topLeftCell="A37" zoomScale="90" zoomScaleNormal="90" workbookViewId="0">
      <selection activeCell="B46" sqref="B46"/>
    </sheetView>
  </sheetViews>
  <sheetFormatPr defaultColWidth="11.42578125" defaultRowHeight="15" customHeight="1"/>
  <cols>
    <col min="1" max="1" width="6.5703125" style="1" bestFit="1" customWidth="1"/>
    <col min="2" max="2" width="11.42578125" style="1" customWidth="1"/>
    <col min="3" max="3" width="4" style="1" customWidth="1"/>
    <col min="4" max="4" width="0.7109375" style="1" customWidth="1"/>
    <col min="5" max="5" width="6.85546875" style="1" customWidth="1"/>
    <col min="6" max="6" width="4.42578125" style="1" customWidth="1"/>
    <col min="7" max="7" width="13.7109375" style="1" customWidth="1"/>
    <col min="8" max="8" width="5.5703125" style="1" customWidth="1"/>
    <col min="9" max="9" width="24.140625" style="1" customWidth="1"/>
    <col min="10" max="10" width="8.42578125" style="4" customWidth="1"/>
    <col min="11" max="11" width="13" style="1" customWidth="1"/>
    <col min="12" max="12" width="11.140625" style="2" customWidth="1"/>
    <col min="13" max="13" width="12.42578125" style="1" customWidth="1"/>
    <col min="14" max="14" width="13.42578125" style="1" customWidth="1"/>
    <col min="15" max="15" width="37.42578125" style="4" customWidth="1"/>
    <col min="16" max="16" width="11.42578125" style="4" customWidth="1"/>
    <col min="17" max="16384" width="11.42578125" style="1"/>
  </cols>
  <sheetData>
    <row r="7" spans="1:53" ht="30.75" customHeight="1">
      <c r="A7" s="280" t="s">
        <v>58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</row>
    <row r="8" spans="1:53" ht="21" customHeight="1">
      <c r="A8" s="258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</row>
    <row r="9" spans="1:53" ht="15" customHeight="1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</row>
    <row r="10" spans="1:53" ht="17.100000000000001" customHeight="1">
      <c r="A10" s="259" t="s">
        <v>87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81" t="s">
        <v>95</v>
      </c>
    </row>
    <row r="11" spans="1:53" ht="17.100000000000001" customHeight="1">
      <c r="A11" s="259" t="s">
        <v>88</v>
      </c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81"/>
    </row>
    <row r="12" spans="1:53" ht="17.100000000000001" customHeight="1">
      <c r="A12" s="259" t="s">
        <v>89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76"/>
    </row>
    <row r="13" spans="1:53" ht="17.100000000000001" customHeight="1">
      <c r="A13" s="276" t="s">
        <v>90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76"/>
    </row>
    <row r="14" spans="1:53" ht="17.25" customHeight="1">
      <c r="A14" s="273" t="s">
        <v>92</v>
      </c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O14" s="19" t="s">
        <v>44</v>
      </c>
    </row>
    <row r="15" spans="1:53" s="5" customFormat="1" ht="27.75" customHeight="1">
      <c r="A15" s="22" t="s">
        <v>28</v>
      </c>
      <c r="B15" s="22" t="s">
        <v>75</v>
      </c>
      <c r="C15" s="269" t="s">
        <v>29</v>
      </c>
      <c r="D15" s="269"/>
      <c r="E15" s="269"/>
      <c r="F15" s="269"/>
      <c r="G15" s="269"/>
      <c r="H15" s="269"/>
      <c r="I15" s="270"/>
      <c r="J15" s="23" t="s">
        <v>23</v>
      </c>
      <c r="K15" s="23" t="s">
        <v>24</v>
      </c>
      <c r="L15" s="24" t="s">
        <v>25</v>
      </c>
      <c r="M15" s="24" t="s">
        <v>130</v>
      </c>
      <c r="N15" s="74" t="s">
        <v>93</v>
      </c>
      <c r="O15" s="9" t="s">
        <v>40</v>
      </c>
      <c r="P15" s="11">
        <v>0.02</v>
      </c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5" customFormat="1" ht="18" customHeight="1">
      <c r="A16" s="25"/>
      <c r="B16" s="25"/>
      <c r="C16" s="274"/>
      <c r="D16" s="274"/>
      <c r="E16" s="274"/>
      <c r="F16" s="274"/>
      <c r="G16" s="274"/>
      <c r="H16" s="274"/>
      <c r="I16" s="275"/>
      <c r="J16" s="26"/>
      <c r="K16" s="27"/>
      <c r="L16" s="28"/>
      <c r="M16" s="29"/>
      <c r="N16" s="75" t="s">
        <v>94</v>
      </c>
      <c r="O16" s="9" t="s">
        <v>41</v>
      </c>
      <c r="P16" s="9">
        <v>1</v>
      </c>
      <c r="Q16" s="9"/>
    </row>
    <row r="17" spans="1:18" s="5" customFormat="1" ht="15" customHeight="1">
      <c r="A17" s="30" t="s">
        <v>0</v>
      </c>
      <c r="B17" s="30"/>
      <c r="C17" s="271" t="s">
        <v>15</v>
      </c>
      <c r="D17" s="271"/>
      <c r="E17" s="271"/>
      <c r="F17" s="271"/>
      <c r="G17" s="271"/>
      <c r="H17" s="271"/>
      <c r="I17" s="272"/>
      <c r="J17" s="31"/>
      <c r="K17" s="32"/>
      <c r="L17" s="33"/>
      <c r="M17" s="34">
        <f>SUM(M18:M19)</f>
        <v>32479.56</v>
      </c>
      <c r="N17" s="77">
        <f>N18+N19</f>
        <v>40599.450000000004</v>
      </c>
      <c r="O17" s="9"/>
      <c r="P17" s="9"/>
      <c r="Q17" s="9"/>
    </row>
    <row r="18" spans="1:18" ht="15" customHeight="1">
      <c r="A18" s="35"/>
      <c r="B18" s="35">
        <v>93207</v>
      </c>
      <c r="C18" s="70" t="s">
        <v>1</v>
      </c>
      <c r="D18" s="268" t="s">
        <v>64</v>
      </c>
      <c r="E18" s="268"/>
      <c r="F18" s="268"/>
      <c r="G18" s="268"/>
      <c r="H18" s="268"/>
      <c r="I18" s="268"/>
      <c r="J18" s="36" t="s">
        <v>63</v>
      </c>
      <c r="K18" s="37">
        <v>48</v>
      </c>
      <c r="L18" s="37">
        <v>623.84</v>
      </c>
      <c r="M18" s="37">
        <f>K18*L18</f>
        <v>29944.32</v>
      </c>
      <c r="N18" s="78">
        <f>K18*L18*25%+M18</f>
        <v>37430.400000000001</v>
      </c>
      <c r="O18" s="4" t="s">
        <v>43</v>
      </c>
      <c r="P18" s="20">
        <v>21700</v>
      </c>
      <c r="Q18" s="4"/>
    </row>
    <row r="19" spans="1:18" ht="15" customHeight="1">
      <c r="A19" s="35"/>
      <c r="B19" s="35" t="s">
        <v>65</v>
      </c>
      <c r="C19" s="70" t="s">
        <v>2</v>
      </c>
      <c r="D19" s="268" t="s">
        <v>16</v>
      </c>
      <c r="E19" s="268"/>
      <c r="F19" s="268"/>
      <c r="G19" s="268"/>
      <c r="H19" s="268"/>
      <c r="I19" s="268"/>
      <c r="J19" s="36" t="s">
        <v>13</v>
      </c>
      <c r="K19" s="37">
        <v>6</v>
      </c>
      <c r="L19" s="37">
        <v>422.54</v>
      </c>
      <c r="M19" s="37">
        <f>K19*L19</f>
        <v>2535.2400000000002</v>
      </c>
      <c r="N19" s="78">
        <f>K19*L19*25%+M19</f>
        <v>3169.05</v>
      </c>
      <c r="O19" s="4" t="s">
        <v>42</v>
      </c>
      <c r="P19" s="4">
        <v>6</v>
      </c>
      <c r="Q19" s="4"/>
    </row>
    <row r="20" spans="1:18" s="5" customFormat="1" ht="16.5" customHeight="1">
      <c r="A20" s="38"/>
      <c r="B20" s="38"/>
      <c r="C20" s="264"/>
      <c r="D20" s="264"/>
      <c r="E20" s="264"/>
      <c r="F20" s="264"/>
      <c r="G20" s="264"/>
      <c r="H20" s="264"/>
      <c r="I20" s="265"/>
      <c r="J20" s="31"/>
      <c r="K20" s="37"/>
      <c r="L20" s="37"/>
      <c r="M20" s="37"/>
      <c r="N20" s="78">
        <f t="shared" ref="N20:N46" si="0">K20*L20*25%+M20</f>
        <v>0</v>
      </c>
      <c r="O20" s="9"/>
      <c r="P20" s="9"/>
      <c r="Q20" s="9"/>
    </row>
    <row r="21" spans="1:18" ht="15" customHeight="1">
      <c r="A21" s="39" t="s">
        <v>3</v>
      </c>
      <c r="B21" s="39"/>
      <c r="C21" s="267" t="s">
        <v>62</v>
      </c>
      <c r="D21" s="267"/>
      <c r="E21" s="267"/>
      <c r="F21" s="267"/>
      <c r="G21" s="267"/>
      <c r="H21" s="267"/>
      <c r="I21" s="267"/>
      <c r="J21" s="40"/>
      <c r="K21" s="37"/>
      <c r="L21" s="37"/>
      <c r="M21" s="41">
        <f>SUM(M22:M23)</f>
        <v>27000</v>
      </c>
      <c r="N21" s="79">
        <f>N22</f>
        <v>33750</v>
      </c>
      <c r="O21" s="71" t="s">
        <v>47</v>
      </c>
      <c r="P21" s="13">
        <v>81</v>
      </c>
      <c r="Q21" s="12">
        <v>18</v>
      </c>
      <c r="R21" s="16"/>
    </row>
    <row r="22" spans="1:18" ht="25.5" customHeight="1">
      <c r="A22" s="39"/>
      <c r="B22" s="35" t="s">
        <v>91</v>
      </c>
      <c r="C22" s="46" t="s">
        <v>5</v>
      </c>
      <c r="D22" s="268" t="s">
        <v>51</v>
      </c>
      <c r="E22" s="268"/>
      <c r="F22" s="268"/>
      <c r="G22" s="268"/>
      <c r="H22" s="268"/>
      <c r="I22" s="268"/>
      <c r="J22" s="36" t="s">
        <v>13</v>
      </c>
      <c r="K22" s="37">
        <f>45000*4</f>
        <v>180000</v>
      </c>
      <c r="L22" s="37">
        <v>0.15</v>
      </c>
      <c r="M22" s="37">
        <f>K22*L22</f>
        <v>27000</v>
      </c>
      <c r="N22" s="78">
        <f t="shared" si="0"/>
        <v>33750</v>
      </c>
      <c r="O22" s="71" t="s">
        <v>45</v>
      </c>
      <c r="P22" s="13"/>
      <c r="Q22" s="12"/>
      <c r="R22" s="16"/>
    </row>
    <row r="23" spans="1:18" ht="15" customHeight="1" thickBot="1">
      <c r="A23" s="35"/>
      <c r="B23" s="35"/>
      <c r="C23" s="46"/>
      <c r="D23" s="268"/>
      <c r="E23" s="268"/>
      <c r="F23" s="268"/>
      <c r="G23" s="268"/>
      <c r="H23" s="268"/>
      <c r="I23" s="268"/>
      <c r="J23" s="36"/>
      <c r="K23" s="37"/>
      <c r="L23" s="37"/>
      <c r="M23" s="37"/>
      <c r="N23" s="78"/>
      <c r="O23" s="72" t="s">
        <v>46</v>
      </c>
      <c r="P23" s="15">
        <v>11</v>
      </c>
      <c r="Q23" s="14">
        <v>2</v>
      </c>
      <c r="R23" s="17"/>
    </row>
    <row r="24" spans="1:18" ht="11.25" customHeight="1">
      <c r="A24" s="35"/>
      <c r="B24" s="42"/>
      <c r="C24" s="263"/>
      <c r="D24" s="264"/>
      <c r="E24" s="264"/>
      <c r="F24" s="264"/>
      <c r="G24" s="264"/>
      <c r="H24" s="264"/>
      <c r="I24" s="265"/>
      <c r="J24" s="36"/>
      <c r="K24" s="37"/>
      <c r="L24" s="37"/>
      <c r="M24" s="37"/>
      <c r="N24" s="78"/>
      <c r="Q24" s="4"/>
      <c r="R24" s="4">
        <f>SUM(R21:R23)</f>
        <v>0</v>
      </c>
    </row>
    <row r="25" spans="1:18" ht="15" customHeight="1">
      <c r="A25" s="39" t="s">
        <v>7</v>
      </c>
      <c r="B25" s="39"/>
      <c r="C25" s="266" t="s">
        <v>4</v>
      </c>
      <c r="D25" s="266"/>
      <c r="E25" s="266"/>
      <c r="F25" s="266"/>
      <c r="G25" s="266"/>
      <c r="H25" s="266"/>
      <c r="I25" s="266"/>
      <c r="J25" s="36"/>
      <c r="K25" s="37"/>
      <c r="L25" s="37"/>
      <c r="M25" s="41">
        <f>SUM(M26:M29)</f>
        <v>261090</v>
      </c>
      <c r="N25" s="79">
        <f>N26+N27+N28+N29</f>
        <v>326362.5</v>
      </c>
      <c r="O25" s="19" t="s">
        <v>48</v>
      </c>
    </row>
    <row r="26" spans="1:18" ht="24.75" customHeight="1">
      <c r="A26" s="35"/>
      <c r="B26" s="35" t="s">
        <v>67</v>
      </c>
      <c r="C26" s="46" t="s">
        <v>8</v>
      </c>
      <c r="D26" s="262" t="s">
        <v>31</v>
      </c>
      <c r="E26" s="260"/>
      <c r="F26" s="260"/>
      <c r="G26" s="260"/>
      <c r="H26" s="260"/>
      <c r="I26" s="261"/>
      <c r="J26" s="36" t="s">
        <v>84</v>
      </c>
      <c r="K26" s="37">
        <v>27000</v>
      </c>
      <c r="L26" s="37">
        <v>4.82</v>
      </c>
      <c r="M26" s="37">
        <f>K26*L26</f>
        <v>130140.00000000001</v>
      </c>
      <c r="N26" s="78">
        <f t="shared" si="0"/>
        <v>162675.00000000003</v>
      </c>
      <c r="O26" s="4" t="s">
        <v>61</v>
      </c>
      <c r="P26" s="4">
        <v>0</v>
      </c>
    </row>
    <row r="27" spans="1:18" ht="25.5" customHeight="1">
      <c r="A27" s="35"/>
      <c r="B27" s="35" t="s">
        <v>74</v>
      </c>
      <c r="C27" s="46" t="s">
        <v>9</v>
      </c>
      <c r="D27" s="260" t="s">
        <v>37</v>
      </c>
      <c r="E27" s="260"/>
      <c r="F27" s="260"/>
      <c r="G27" s="260"/>
      <c r="H27" s="260"/>
      <c r="I27" s="261"/>
      <c r="J27" s="43" t="s">
        <v>85</v>
      </c>
      <c r="K27" s="37">
        <v>270000</v>
      </c>
      <c r="L27" s="37">
        <v>0.23</v>
      </c>
      <c r="M27" s="37">
        <f>K27*L27</f>
        <v>62100</v>
      </c>
      <c r="N27" s="78">
        <f t="shared" si="0"/>
        <v>77625</v>
      </c>
    </row>
    <row r="28" spans="1:18" ht="15" customHeight="1">
      <c r="A28" s="35"/>
      <c r="B28" s="35">
        <v>72961</v>
      </c>
      <c r="C28" s="46" t="s">
        <v>76</v>
      </c>
      <c r="D28" s="262" t="s">
        <v>68</v>
      </c>
      <c r="E28" s="260"/>
      <c r="F28" s="260"/>
      <c r="G28" s="260"/>
      <c r="H28" s="260"/>
      <c r="I28" s="261"/>
      <c r="J28" s="43" t="s">
        <v>84</v>
      </c>
      <c r="K28" s="37">
        <f>SUM(K26:K26)</f>
        <v>27000</v>
      </c>
      <c r="L28" s="37">
        <v>1.25</v>
      </c>
      <c r="M28" s="37">
        <f>K28*L28</f>
        <v>33750</v>
      </c>
      <c r="N28" s="78">
        <f t="shared" si="0"/>
        <v>42187.5</v>
      </c>
    </row>
    <row r="29" spans="1:18" ht="15" customHeight="1">
      <c r="A29" s="35"/>
      <c r="B29" s="35">
        <v>41879</v>
      </c>
      <c r="C29" s="46" t="s">
        <v>77</v>
      </c>
      <c r="D29" s="262" t="s">
        <v>52</v>
      </c>
      <c r="E29" s="260"/>
      <c r="F29" s="260"/>
      <c r="G29" s="260"/>
      <c r="H29" s="260"/>
      <c r="I29" s="261"/>
      <c r="J29" s="36" t="s">
        <v>13</v>
      </c>
      <c r="K29" s="37">
        <f>K27</f>
        <v>270000</v>
      </c>
      <c r="L29" s="37">
        <v>0.13</v>
      </c>
      <c r="M29" s="37">
        <f>K29*L29</f>
        <v>35100</v>
      </c>
      <c r="N29" s="78">
        <f t="shared" si="0"/>
        <v>43875</v>
      </c>
    </row>
    <row r="30" spans="1:18" ht="12.75" customHeight="1">
      <c r="A30" s="35"/>
      <c r="B30" s="42"/>
      <c r="C30" s="263"/>
      <c r="D30" s="264"/>
      <c r="E30" s="264"/>
      <c r="F30" s="264"/>
      <c r="G30" s="264"/>
      <c r="H30" s="264"/>
      <c r="I30" s="265"/>
      <c r="J30" s="36"/>
      <c r="K30" s="37"/>
      <c r="L30" s="37"/>
      <c r="M30" s="37"/>
      <c r="N30" s="78"/>
    </row>
    <row r="31" spans="1:18" ht="15" customHeight="1">
      <c r="A31" s="39" t="s">
        <v>10</v>
      </c>
      <c r="B31" s="39"/>
      <c r="C31" s="266" t="s">
        <v>27</v>
      </c>
      <c r="D31" s="266"/>
      <c r="E31" s="266"/>
      <c r="F31" s="266"/>
      <c r="G31" s="266"/>
      <c r="H31" s="266"/>
      <c r="I31" s="266"/>
      <c r="J31" s="36"/>
      <c r="K31" s="37"/>
      <c r="L31" s="37"/>
      <c r="M31" s="41">
        <f>SUM(M32:M40)</f>
        <v>116263.99</v>
      </c>
      <c r="N31" s="79">
        <f>N32+N33+N34+N35+N36+N37+N38+N39+N40</f>
        <v>145329.98749999999</v>
      </c>
    </row>
    <row r="32" spans="1:18" ht="23.25" customHeight="1">
      <c r="A32" s="35"/>
      <c r="B32" s="35">
        <v>92212</v>
      </c>
      <c r="C32" s="46" t="s">
        <v>11</v>
      </c>
      <c r="D32" s="268" t="s">
        <v>53</v>
      </c>
      <c r="E32" s="268"/>
      <c r="F32" s="268"/>
      <c r="G32" s="268"/>
      <c r="H32" s="268"/>
      <c r="I32" s="268"/>
      <c r="J32" s="36" t="s">
        <v>6</v>
      </c>
      <c r="K32" s="37">
        <v>14</v>
      </c>
      <c r="L32" s="44">
        <v>139.97</v>
      </c>
      <c r="M32" s="37">
        <f t="shared" ref="M32:M40" si="1">K32*L32</f>
        <v>1959.58</v>
      </c>
      <c r="N32" s="78">
        <f t="shared" si="0"/>
        <v>2449.4749999999999</v>
      </c>
      <c r="O32" s="4">
        <f>45000*6</f>
        <v>270000</v>
      </c>
    </row>
    <row r="33" spans="1:15" ht="24.75" customHeight="1">
      <c r="A33" s="35"/>
      <c r="B33" s="35">
        <v>92214</v>
      </c>
      <c r="C33" s="46" t="s">
        <v>12</v>
      </c>
      <c r="D33" s="268" t="s">
        <v>54</v>
      </c>
      <c r="E33" s="268"/>
      <c r="F33" s="268"/>
      <c r="G33" s="268"/>
      <c r="H33" s="268"/>
      <c r="I33" s="268"/>
      <c r="J33" s="36" t="s">
        <v>6</v>
      </c>
      <c r="K33" s="37">
        <v>21</v>
      </c>
      <c r="L33" s="44">
        <v>209.2</v>
      </c>
      <c r="M33" s="37">
        <f t="shared" si="1"/>
        <v>4393.2</v>
      </c>
      <c r="N33" s="78">
        <f t="shared" si="0"/>
        <v>5491.5</v>
      </c>
    </row>
    <row r="34" spans="1:15" ht="24.75" customHeight="1">
      <c r="A34" s="35"/>
      <c r="B34" s="35">
        <v>92216</v>
      </c>
      <c r="C34" s="46" t="s">
        <v>30</v>
      </c>
      <c r="D34" s="268" t="s">
        <v>55</v>
      </c>
      <c r="E34" s="268"/>
      <c r="F34" s="268"/>
      <c r="G34" s="268"/>
      <c r="H34" s="268"/>
      <c r="I34" s="268"/>
      <c r="J34" s="36" t="s">
        <v>6</v>
      </c>
      <c r="K34" s="37">
        <v>21</v>
      </c>
      <c r="L34" s="44">
        <v>282.49</v>
      </c>
      <c r="M34" s="37">
        <f t="shared" si="1"/>
        <v>5932.29</v>
      </c>
      <c r="N34" s="78">
        <f t="shared" si="0"/>
        <v>7415.3625000000002</v>
      </c>
      <c r="O34" s="21">
        <f>L34*2</f>
        <v>564.98</v>
      </c>
    </row>
    <row r="35" spans="1:15" ht="24.75" customHeight="1">
      <c r="A35" s="35"/>
      <c r="B35" s="35">
        <v>92216</v>
      </c>
      <c r="C35" s="46" t="s">
        <v>66</v>
      </c>
      <c r="D35" s="268" t="s">
        <v>56</v>
      </c>
      <c r="E35" s="268"/>
      <c r="F35" s="268"/>
      <c r="G35" s="268"/>
      <c r="H35" s="268"/>
      <c r="I35" s="268"/>
      <c r="J35" s="36" t="s">
        <v>6</v>
      </c>
      <c r="K35" s="37">
        <v>28</v>
      </c>
      <c r="L35" s="44">
        <f>L34*2</f>
        <v>564.98</v>
      </c>
      <c r="M35" s="37">
        <f t="shared" si="1"/>
        <v>15819.44</v>
      </c>
      <c r="N35" s="78">
        <f t="shared" si="0"/>
        <v>19774.3</v>
      </c>
    </row>
    <row r="36" spans="1:15" ht="24.75" customHeight="1">
      <c r="A36" s="35"/>
      <c r="B36" s="35" t="s">
        <v>69</v>
      </c>
      <c r="C36" s="46" t="s">
        <v>78</v>
      </c>
      <c r="D36" s="268" t="s">
        <v>32</v>
      </c>
      <c r="E36" s="268"/>
      <c r="F36" s="268"/>
      <c r="G36" s="268"/>
      <c r="H36" s="268"/>
      <c r="I36" s="268"/>
      <c r="J36" s="36" t="s">
        <v>22</v>
      </c>
      <c r="K36" s="45">
        <v>2</v>
      </c>
      <c r="L36" s="44">
        <v>864.42</v>
      </c>
      <c r="M36" s="37">
        <f t="shared" si="1"/>
        <v>1728.84</v>
      </c>
      <c r="N36" s="78">
        <f t="shared" si="0"/>
        <v>2161.0499999999997</v>
      </c>
    </row>
    <row r="37" spans="1:15" ht="24.75" customHeight="1">
      <c r="A37" s="35"/>
      <c r="B37" s="35" t="s">
        <v>70</v>
      </c>
      <c r="C37" s="46" t="s">
        <v>79</v>
      </c>
      <c r="D37" s="268" t="s">
        <v>33</v>
      </c>
      <c r="E37" s="268"/>
      <c r="F37" s="268"/>
      <c r="G37" s="268"/>
      <c r="H37" s="268"/>
      <c r="I37" s="268"/>
      <c r="J37" s="36" t="s">
        <v>22</v>
      </c>
      <c r="K37" s="45">
        <v>6</v>
      </c>
      <c r="L37" s="44">
        <v>1304.24</v>
      </c>
      <c r="M37" s="37">
        <f t="shared" si="1"/>
        <v>7825.4400000000005</v>
      </c>
      <c r="N37" s="78">
        <f t="shared" si="0"/>
        <v>9781.8000000000011</v>
      </c>
    </row>
    <row r="38" spans="1:15" ht="24" customHeight="1">
      <c r="A38" s="35"/>
      <c r="B38" s="35" t="s">
        <v>71</v>
      </c>
      <c r="C38" s="46" t="s">
        <v>80</v>
      </c>
      <c r="D38" s="268" t="s">
        <v>34</v>
      </c>
      <c r="E38" s="268"/>
      <c r="F38" s="268"/>
      <c r="G38" s="268"/>
      <c r="H38" s="268"/>
      <c r="I38" s="268"/>
      <c r="J38" s="36" t="s">
        <v>22</v>
      </c>
      <c r="K38" s="45">
        <v>8</v>
      </c>
      <c r="L38" s="44">
        <v>1849.9</v>
      </c>
      <c r="M38" s="37">
        <f t="shared" si="1"/>
        <v>14799.2</v>
      </c>
      <c r="N38" s="78">
        <f t="shared" si="0"/>
        <v>18499</v>
      </c>
    </row>
    <row r="39" spans="1:15" ht="24" customHeight="1">
      <c r="A39" s="35"/>
      <c r="B39" s="35" t="s">
        <v>72</v>
      </c>
      <c r="C39" s="46" t="s">
        <v>81</v>
      </c>
      <c r="D39" s="262" t="s">
        <v>35</v>
      </c>
      <c r="E39" s="260"/>
      <c r="F39" s="260"/>
      <c r="G39" s="260"/>
      <c r="H39" s="260"/>
      <c r="I39" s="261"/>
      <c r="J39" s="36" t="s">
        <v>22</v>
      </c>
      <c r="K39" s="45">
        <v>8</v>
      </c>
      <c r="L39" s="44">
        <v>2338.25</v>
      </c>
      <c r="M39" s="37">
        <f t="shared" si="1"/>
        <v>18706</v>
      </c>
      <c r="N39" s="78">
        <f t="shared" si="0"/>
        <v>23382.5</v>
      </c>
    </row>
    <row r="40" spans="1:15" ht="28.5" customHeight="1">
      <c r="A40" s="35"/>
      <c r="B40" s="46" t="s">
        <v>83</v>
      </c>
      <c r="C40" s="46" t="s">
        <v>82</v>
      </c>
      <c r="D40" s="262" t="s">
        <v>57</v>
      </c>
      <c r="E40" s="260"/>
      <c r="F40" s="260"/>
      <c r="G40" s="260"/>
      <c r="H40" s="260"/>
      <c r="I40" s="261"/>
      <c r="J40" s="36" t="s">
        <v>6</v>
      </c>
      <c r="K40" s="37">
        <v>82</v>
      </c>
      <c r="L40" s="37">
        <v>550</v>
      </c>
      <c r="M40" s="37">
        <f t="shared" si="1"/>
        <v>45100</v>
      </c>
      <c r="N40" s="78">
        <f t="shared" si="0"/>
        <v>56375</v>
      </c>
    </row>
    <row r="41" spans="1:15" ht="13.5" customHeight="1">
      <c r="A41" s="42"/>
      <c r="B41" s="42"/>
      <c r="C41" s="263"/>
      <c r="D41" s="264"/>
      <c r="E41" s="264"/>
      <c r="F41" s="264"/>
      <c r="G41" s="264"/>
      <c r="H41" s="264"/>
      <c r="I41" s="265"/>
      <c r="J41" s="36"/>
      <c r="K41" s="37"/>
      <c r="L41" s="37"/>
      <c r="M41" s="37"/>
      <c r="N41" s="78"/>
    </row>
    <row r="42" spans="1:15" ht="15" customHeight="1">
      <c r="A42" s="39" t="s">
        <v>17</v>
      </c>
      <c r="B42" s="39"/>
      <c r="C42" s="266" t="s">
        <v>49</v>
      </c>
      <c r="D42" s="266"/>
      <c r="E42" s="266"/>
      <c r="F42" s="266"/>
      <c r="G42" s="266"/>
      <c r="H42" s="266"/>
      <c r="I42" s="266"/>
      <c r="J42" s="36"/>
      <c r="K42" s="37"/>
      <c r="L42" s="37"/>
      <c r="M42" s="41">
        <f>SUM(M43:M46)</f>
        <v>498825</v>
      </c>
      <c r="N42" s="79">
        <f>N43+N44+N45+N46</f>
        <v>623531.25</v>
      </c>
    </row>
    <row r="43" spans="1:15" ht="27" customHeight="1">
      <c r="A43" s="35"/>
      <c r="B43" s="35" t="s">
        <v>73</v>
      </c>
      <c r="C43" s="46" t="s">
        <v>18</v>
      </c>
      <c r="D43" s="282" t="s">
        <v>36</v>
      </c>
      <c r="E43" s="282"/>
      <c r="F43" s="282"/>
      <c r="G43" s="282"/>
      <c r="H43" s="282"/>
      <c r="I43" s="282"/>
      <c r="J43" s="36" t="s">
        <v>84</v>
      </c>
      <c r="K43" s="45">
        <v>27000</v>
      </c>
      <c r="L43" s="37">
        <v>3.43</v>
      </c>
      <c r="M43" s="37">
        <f>K43*L43</f>
        <v>92610</v>
      </c>
      <c r="N43" s="78">
        <f t="shared" si="0"/>
        <v>115762.5</v>
      </c>
    </row>
    <row r="44" spans="1:15" ht="15" customHeight="1">
      <c r="A44" s="35"/>
      <c r="B44" s="35">
        <v>95296</v>
      </c>
      <c r="C44" s="46" t="s">
        <v>19</v>
      </c>
      <c r="D44" s="282" t="s">
        <v>39</v>
      </c>
      <c r="E44" s="282"/>
      <c r="F44" s="282"/>
      <c r="G44" s="282"/>
      <c r="H44" s="282"/>
      <c r="I44" s="282"/>
      <c r="J44" s="36" t="s">
        <v>86</v>
      </c>
      <c r="K44" s="45">
        <f>45000*6*0.1*5*1.25</f>
        <v>168750</v>
      </c>
      <c r="L44" s="37">
        <v>1.38</v>
      </c>
      <c r="M44" s="37">
        <f>K44*L44</f>
        <v>232874.99999999997</v>
      </c>
      <c r="N44" s="78">
        <f t="shared" si="0"/>
        <v>291093.74999999994</v>
      </c>
    </row>
    <row r="45" spans="1:15" ht="27.75" customHeight="1">
      <c r="A45" s="35"/>
      <c r="B45" s="35" t="s">
        <v>74</v>
      </c>
      <c r="C45" s="46" t="s">
        <v>20</v>
      </c>
      <c r="D45" s="282" t="s">
        <v>38</v>
      </c>
      <c r="E45" s="282"/>
      <c r="F45" s="282"/>
      <c r="G45" s="282"/>
      <c r="H45" s="282"/>
      <c r="I45" s="282"/>
      <c r="J45" s="36" t="s">
        <v>13</v>
      </c>
      <c r="K45" s="45">
        <v>270000</v>
      </c>
      <c r="L45" s="37">
        <v>0.23</v>
      </c>
      <c r="M45" s="37">
        <f>K45*L45</f>
        <v>62100</v>
      </c>
      <c r="N45" s="78">
        <f t="shared" si="0"/>
        <v>77625</v>
      </c>
    </row>
    <row r="46" spans="1:15" ht="15" customHeight="1">
      <c r="A46" s="47"/>
      <c r="B46" s="47">
        <v>41722</v>
      </c>
      <c r="C46" s="73" t="s">
        <v>21</v>
      </c>
      <c r="D46" s="283" t="s">
        <v>14</v>
      </c>
      <c r="E46" s="283"/>
      <c r="F46" s="283"/>
      <c r="G46" s="283"/>
      <c r="H46" s="283"/>
      <c r="I46" s="283"/>
      <c r="J46" s="48" t="s">
        <v>84</v>
      </c>
      <c r="K46" s="49">
        <f>K43</f>
        <v>27000</v>
      </c>
      <c r="L46" s="50">
        <v>4.12</v>
      </c>
      <c r="M46" s="50">
        <f>K46*L46</f>
        <v>111240</v>
      </c>
      <c r="N46" s="78">
        <f t="shared" si="0"/>
        <v>139050</v>
      </c>
    </row>
    <row r="47" spans="1:15" ht="11.25" customHeight="1">
      <c r="A47" s="51"/>
      <c r="B47" s="51"/>
      <c r="C47" s="51"/>
      <c r="D47" s="51"/>
      <c r="E47" s="278"/>
      <c r="F47" s="278"/>
      <c r="G47" s="278"/>
      <c r="H47" s="278"/>
      <c r="I47" s="278"/>
      <c r="J47" s="52"/>
      <c r="K47" s="53"/>
      <c r="L47" s="54"/>
      <c r="M47" s="55"/>
      <c r="N47" s="80"/>
    </row>
    <row r="48" spans="1:15" ht="21" customHeight="1">
      <c r="A48" s="51"/>
      <c r="B48" s="51"/>
      <c r="C48" s="51"/>
      <c r="D48" s="51"/>
      <c r="E48" s="56"/>
      <c r="F48" s="56"/>
      <c r="G48" s="56" t="s">
        <v>60</v>
      </c>
      <c r="H48" s="56"/>
      <c r="I48" s="56"/>
      <c r="J48" s="52"/>
      <c r="K48" s="57"/>
      <c r="L48" s="58" t="s">
        <v>59</v>
      </c>
      <c r="M48" s="59">
        <f>M17+M21+M25+M31+M42</f>
        <v>935658.55</v>
      </c>
      <c r="N48" s="81">
        <f>N17+N21+N25+N31+N42</f>
        <v>1169573.1875</v>
      </c>
    </row>
    <row r="49" spans="1:14" ht="12" customHeight="1">
      <c r="A49" s="51"/>
      <c r="B49" s="51"/>
      <c r="C49" s="51"/>
      <c r="D49" s="51"/>
      <c r="E49" s="56"/>
      <c r="F49" s="56"/>
      <c r="G49" s="56"/>
      <c r="H49" s="56"/>
      <c r="I49" s="56"/>
      <c r="J49" s="60"/>
      <c r="K49" s="60"/>
      <c r="L49" s="61"/>
      <c r="M49" s="61"/>
      <c r="N49" s="82"/>
    </row>
    <row r="50" spans="1:14" ht="14.25" customHeight="1">
      <c r="A50" s="51"/>
      <c r="B50" s="51"/>
      <c r="C50" s="51"/>
      <c r="D50" s="51"/>
      <c r="E50" s="278"/>
      <c r="F50" s="278"/>
      <c r="G50" s="278"/>
      <c r="H50" s="278"/>
      <c r="I50" s="278"/>
      <c r="J50" s="60"/>
      <c r="K50" s="62"/>
      <c r="L50" s="63" t="s">
        <v>26</v>
      </c>
      <c r="M50" s="64">
        <f>M48/45</f>
        <v>20792.412222222225</v>
      </c>
      <c r="N50" s="83">
        <f>N48/45</f>
        <v>25990.515277777777</v>
      </c>
    </row>
    <row r="51" spans="1:14" ht="11.25" customHeight="1">
      <c r="A51" s="65"/>
      <c r="B51" s="65"/>
      <c r="C51" s="65"/>
      <c r="D51" s="65"/>
      <c r="E51" s="66"/>
      <c r="F51" s="66"/>
      <c r="G51" s="66"/>
      <c r="H51" s="66"/>
      <c r="I51" s="66"/>
      <c r="J51" s="67"/>
      <c r="K51" s="65"/>
      <c r="L51" s="68"/>
      <c r="M51" s="65"/>
    </row>
    <row r="52" spans="1:14" ht="11.25" customHeight="1">
      <c r="A52" s="65"/>
      <c r="B52" s="65"/>
      <c r="C52" s="65"/>
      <c r="D52" s="65"/>
      <c r="E52" s="66"/>
      <c r="F52" s="66"/>
      <c r="G52" s="66"/>
      <c r="H52" s="66"/>
      <c r="I52" s="66"/>
      <c r="J52" s="67"/>
      <c r="K52" s="65"/>
      <c r="L52" s="68"/>
      <c r="M52" s="65"/>
    </row>
    <row r="53" spans="1:14" ht="11.25" customHeight="1">
      <c r="A53" s="65"/>
      <c r="B53" s="65"/>
      <c r="C53" s="65"/>
      <c r="D53" s="65"/>
      <c r="E53" s="279"/>
      <c r="F53" s="279"/>
      <c r="G53" s="279"/>
      <c r="H53" s="279"/>
      <c r="I53" s="279"/>
      <c r="J53" s="67"/>
      <c r="K53" s="69"/>
      <c r="L53" s="69"/>
      <c r="M53" s="69"/>
    </row>
    <row r="54" spans="1:14" ht="11.25" customHeight="1">
      <c r="A54" s="65"/>
      <c r="B54" s="65"/>
      <c r="C54" s="65"/>
      <c r="D54" s="65"/>
      <c r="E54" s="66"/>
      <c r="F54" s="66"/>
      <c r="G54" s="66"/>
      <c r="H54" s="66"/>
      <c r="I54" s="66"/>
      <c r="J54" s="67"/>
      <c r="K54" s="69"/>
      <c r="L54" s="69"/>
      <c r="M54" s="69"/>
    </row>
    <row r="55" spans="1:14" ht="11.25" customHeight="1">
      <c r="E55" s="6"/>
      <c r="F55" s="6"/>
      <c r="G55" s="6"/>
      <c r="H55" s="6"/>
      <c r="I55" s="6"/>
      <c r="J55" s="7"/>
      <c r="K55" s="3"/>
      <c r="L55" s="3"/>
      <c r="M55" s="3"/>
    </row>
    <row r="57" spans="1:14" ht="15" customHeight="1">
      <c r="E57" s="4"/>
      <c r="G57" s="4"/>
      <c r="H57" s="18"/>
      <c r="I57" s="4"/>
      <c r="J57" s="277"/>
      <c r="K57" s="277"/>
      <c r="L57" s="277"/>
      <c r="M57" s="277"/>
    </row>
    <row r="58" spans="1:14" ht="15" customHeight="1">
      <c r="E58" s="4"/>
      <c r="G58" s="4"/>
      <c r="H58" s="18"/>
      <c r="I58" s="4"/>
      <c r="J58" s="277"/>
      <c r="K58" s="277"/>
      <c r="L58" s="277"/>
      <c r="M58" s="277"/>
    </row>
    <row r="60" spans="1:14" ht="15" customHeight="1">
      <c r="A60" s="8" t="s">
        <v>50</v>
      </c>
      <c r="B60" s="8"/>
      <c r="C60" s="8"/>
      <c r="D60" s="8"/>
      <c r="E60" s="8"/>
      <c r="F60" s="8"/>
      <c r="G60" s="8"/>
    </row>
  </sheetData>
  <mergeCells count="46">
    <mergeCell ref="A7:N7"/>
    <mergeCell ref="N10:N11"/>
    <mergeCell ref="D44:I44"/>
    <mergeCell ref="D45:I45"/>
    <mergeCell ref="D46:I46"/>
    <mergeCell ref="D40:I40"/>
    <mergeCell ref="C41:I41"/>
    <mergeCell ref="C42:I42"/>
    <mergeCell ref="D22:I22"/>
    <mergeCell ref="D23:I23"/>
    <mergeCell ref="D35:I35"/>
    <mergeCell ref="D43:I43"/>
    <mergeCell ref="D39:I39"/>
    <mergeCell ref="D36:I36"/>
    <mergeCell ref="D37:I37"/>
    <mergeCell ref="D32:I32"/>
    <mergeCell ref="D38:I38"/>
    <mergeCell ref="D29:I29"/>
    <mergeCell ref="C30:I30"/>
    <mergeCell ref="C31:I31"/>
    <mergeCell ref="J58:M58"/>
    <mergeCell ref="E47:I47"/>
    <mergeCell ref="E50:I50"/>
    <mergeCell ref="J57:M57"/>
    <mergeCell ref="E53:I53"/>
    <mergeCell ref="A14:M14"/>
    <mergeCell ref="C16:I16"/>
    <mergeCell ref="A13:M13"/>
    <mergeCell ref="D33:I33"/>
    <mergeCell ref="D34:I34"/>
    <mergeCell ref="A8:M8"/>
    <mergeCell ref="A9:M9"/>
    <mergeCell ref="A10:M10"/>
    <mergeCell ref="D27:I27"/>
    <mergeCell ref="D28:I28"/>
    <mergeCell ref="C24:I24"/>
    <mergeCell ref="C25:I25"/>
    <mergeCell ref="D26:I26"/>
    <mergeCell ref="C21:I21"/>
    <mergeCell ref="C20:I20"/>
    <mergeCell ref="D18:I18"/>
    <mergeCell ref="D19:I19"/>
    <mergeCell ref="A11:M11"/>
    <mergeCell ref="A12:M12"/>
    <mergeCell ref="C15:I15"/>
    <mergeCell ref="C17:I17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90" orientation="landscape" horizontalDpi="300" verticalDpi="300" r:id="rId1"/>
  <headerFooter alignWithMargins="0"/>
  <ignoredErrors>
    <ignoredError sqref="N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5"/>
  <sheetViews>
    <sheetView zoomScaleNormal="100" zoomScaleSheetLayoutView="100" workbookViewId="0">
      <selection activeCell="C24" sqref="C24:C25"/>
    </sheetView>
  </sheetViews>
  <sheetFormatPr defaultRowHeight="13.5"/>
  <cols>
    <col min="1" max="1" width="6.140625" customWidth="1"/>
    <col min="2" max="2" width="8.7109375" style="1" customWidth="1"/>
    <col min="3" max="3" width="45.7109375" customWidth="1"/>
    <col min="4" max="4" width="5.85546875" style="106" customWidth="1"/>
    <col min="5" max="5" width="11.28515625" customWidth="1"/>
    <col min="6" max="6" width="9" style="172" customWidth="1"/>
    <col min="7" max="7" width="13.5703125" customWidth="1"/>
    <col min="8" max="9" width="11" customWidth="1"/>
    <col min="10" max="12" width="12.85546875" customWidth="1"/>
  </cols>
  <sheetData>
    <row r="2" spans="1:12">
      <c r="C2" s="1"/>
    </row>
    <row r="6" spans="1:12" ht="5.25" customHeight="1" thickBot="1"/>
    <row r="7" spans="1:12" ht="18" thickTop="1" thickBot="1">
      <c r="A7" s="292" t="s">
        <v>146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84" t="s">
        <v>96</v>
      </c>
    </row>
    <row r="8" spans="1:12" ht="25.5" customHeight="1" thickTop="1" thickBot="1">
      <c r="A8" s="304" t="s">
        <v>723</v>
      </c>
      <c r="B8" s="305"/>
      <c r="C8" s="315" t="s">
        <v>97</v>
      </c>
      <c r="D8" s="315"/>
      <c r="E8" s="315"/>
      <c r="F8" s="315"/>
      <c r="G8" s="315"/>
      <c r="H8" s="315"/>
      <c r="I8" s="315"/>
      <c r="J8" s="315"/>
      <c r="K8" s="315"/>
      <c r="L8" s="284"/>
    </row>
    <row r="9" spans="1:12" ht="27" thickTop="1" thickBot="1">
      <c r="A9" s="306"/>
      <c r="B9" s="307"/>
      <c r="C9" s="316"/>
      <c r="D9" s="316"/>
      <c r="E9" s="316"/>
      <c r="F9" s="316"/>
      <c r="G9" s="316"/>
      <c r="H9" s="316"/>
      <c r="I9" s="316"/>
      <c r="J9" s="316"/>
      <c r="K9" s="316"/>
      <c r="L9" s="84" t="s">
        <v>147</v>
      </c>
    </row>
    <row r="10" spans="1:12" ht="28.5" thickTop="1" thickBot="1">
      <c r="A10" s="104" t="s">
        <v>98</v>
      </c>
      <c r="B10" s="105" t="s">
        <v>131</v>
      </c>
      <c r="C10" s="85" t="s">
        <v>99</v>
      </c>
      <c r="D10" s="86" t="s">
        <v>100</v>
      </c>
      <c r="E10" s="86" t="s">
        <v>132</v>
      </c>
      <c r="F10" s="87" t="s">
        <v>101</v>
      </c>
      <c r="G10" s="87" t="s">
        <v>148</v>
      </c>
      <c r="H10" s="85" t="s">
        <v>102</v>
      </c>
      <c r="I10" s="85">
        <v>60</v>
      </c>
      <c r="J10" s="85">
        <v>90</v>
      </c>
      <c r="K10" s="85">
        <v>120</v>
      </c>
      <c r="L10" s="88" t="s">
        <v>103</v>
      </c>
    </row>
    <row r="11" spans="1:12" ht="24.75" customHeight="1" thickTop="1">
      <c r="A11" s="155" t="s">
        <v>109</v>
      </c>
      <c r="B11" s="99"/>
      <c r="C11" s="126" t="s">
        <v>149</v>
      </c>
      <c r="D11" s="285"/>
      <c r="E11" s="286"/>
      <c r="F11" s="286"/>
      <c r="G11" s="286"/>
      <c r="H11" s="286"/>
      <c r="I11" s="286"/>
      <c r="J11" s="286"/>
      <c r="K11" s="286"/>
      <c r="L11" s="287"/>
    </row>
    <row r="12" spans="1:12" ht="15">
      <c r="A12" s="129" t="s">
        <v>1</v>
      </c>
      <c r="B12" s="100"/>
      <c r="C12" s="124" t="s">
        <v>114</v>
      </c>
      <c r="D12" s="90" t="s">
        <v>104</v>
      </c>
      <c r="E12" s="90" t="s">
        <v>104</v>
      </c>
      <c r="F12" s="90" t="s">
        <v>104</v>
      </c>
      <c r="G12" s="90" t="s">
        <v>104</v>
      </c>
      <c r="H12" s="90" t="s">
        <v>104</v>
      </c>
      <c r="I12" s="90" t="s">
        <v>104</v>
      </c>
      <c r="J12" s="90" t="s">
        <v>104</v>
      </c>
      <c r="K12" s="90" t="s">
        <v>104</v>
      </c>
      <c r="L12" s="91" t="s">
        <v>104</v>
      </c>
    </row>
    <row r="13" spans="1:12" ht="15" customHeight="1">
      <c r="A13" s="294" t="s">
        <v>110</v>
      </c>
      <c r="B13" s="298">
        <v>93207</v>
      </c>
      <c r="C13" s="296" t="s">
        <v>112</v>
      </c>
      <c r="D13" s="298" t="s">
        <v>63</v>
      </c>
      <c r="E13" s="300">
        <v>24</v>
      </c>
      <c r="F13" s="290">
        <f>'PLANILHA DE CUSTOS'!G13:G14</f>
        <v>1093.19</v>
      </c>
      <c r="G13" s="127">
        <v>1</v>
      </c>
      <c r="H13" s="127">
        <v>1</v>
      </c>
      <c r="I13" s="127" t="s">
        <v>104</v>
      </c>
      <c r="J13" s="127" t="s">
        <v>104</v>
      </c>
      <c r="K13" s="127" t="s">
        <v>104</v>
      </c>
      <c r="L13" s="128">
        <v>1</v>
      </c>
    </row>
    <row r="14" spans="1:12" ht="12.75">
      <c r="A14" s="295"/>
      <c r="B14" s="299"/>
      <c r="C14" s="297"/>
      <c r="D14" s="299"/>
      <c r="E14" s="301"/>
      <c r="F14" s="320"/>
      <c r="G14" s="130">
        <f>F13*E13</f>
        <v>26236.560000000001</v>
      </c>
      <c r="H14" s="131">
        <f>G14*H13</f>
        <v>26236.560000000001</v>
      </c>
      <c r="I14" s="132" t="s">
        <v>104</v>
      </c>
      <c r="J14" s="132" t="s">
        <v>104</v>
      </c>
      <c r="K14" s="132" t="s">
        <v>104</v>
      </c>
      <c r="L14" s="133">
        <f>SUM(H14:K14)</f>
        <v>26236.560000000001</v>
      </c>
    </row>
    <row r="15" spans="1:12" ht="12.75">
      <c r="A15" s="321" t="s">
        <v>111</v>
      </c>
      <c r="B15" s="313" t="s">
        <v>139</v>
      </c>
      <c r="C15" s="293" t="s">
        <v>140</v>
      </c>
      <c r="D15" s="288" t="s">
        <v>63</v>
      </c>
      <c r="E15" s="289">
        <v>6</v>
      </c>
      <c r="F15" s="290">
        <f>'PLANILHA DE CUSTOS'!G15:G16</f>
        <v>209.24</v>
      </c>
      <c r="G15" s="134">
        <v>1</v>
      </c>
      <c r="H15" s="134">
        <v>1</v>
      </c>
      <c r="I15" s="134"/>
      <c r="J15" s="134"/>
      <c r="K15" s="134"/>
      <c r="L15" s="135">
        <v>1</v>
      </c>
    </row>
    <row r="16" spans="1:12" ht="12.75">
      <c r="A16" s="321"/>
      <c r="B16" s="314"/>
      <c r="C16" s="293"/>
      <c r="D16" s="288"/>
      <c r="E16" s="289"/>
      <c r="F16" s="291"/>
      <c r="G16" s="136">
        <f>F15*E15</f>
        <v>1255.44</v>
      </c>
      <c r="H16" s="137">
        <f>G16*H15</f>
        <v>1255.44</v>
      </c>
      <c r="I16" s="137"/>
      <c r="J16" s="137"/>
      <c r="K16" s="137"/>
      <c r="L16" s="138">
        <f>SUM(H16:K16)</f>
        <v>1255.44</v>
      </c>
    </row>
    <row r="17" spans="1:12" ht="15">
      <c r="A17" s="156" t="s">
        <v>2</v>
      </c>
      <c r="B17" s="101"/>
      <c r="C17" s="139" t="s">
        <v>113</v>
      </c>
      <c r="D17" s="102" t="s">
        <v>104</v>
      </c>
      <c r="E17" s="102" t="s">
        <v>104</v>
      </c>
      <c r="F17" s="102" t="s">
        <v>104</v>
      </c>
      <c r="G17" s="102" t="s">
        <v>104</v>
      </c>
      <c r="H17" s="102" t="s">
        <v>104</v>
      </c>
      <c r="I17" s="102" t="s">
        <v>104</v>
      </c>
      <c r="J17" s="102" t="s">
        <v>104</v>
      </c>
      <c r="K17" s="102" t="s">
        <v>104</v>
      </c>
      <c r="L17" s="103" t="s">
        <v>104</v>
      </c>
    </row>
    <row r="18" spans="1:12" ht="12.75">
      <c r="A18" s="294" t="s">
        <v>116</v>
      </c>
      <c r="B18" s="298">
        <v>98525</v>
      </c>
      <c r="C18" s="296" t="s">
        <v>136</v>
      </c>
      <c r="D18" s="288" t="s">
        <v>63</v>
      </c>
      <c r="E18" s="302">
        <f>6*46800</f>
        <v>280800</v>
      </c>
      <c r="F18" s="302">
        <f>'PLANILHA DE CUSTOS'!G18:G19</f>
        <v>0.31</v>
      </c>
      <c r="G18" s="127">
        <v>1</v>
      </c>
      <c r="H18" s="127">
        <v>0.5</v>
      </c>
      <c r="I18" s="127">
        <v>0.5</v>
      </c>
      <c r="J18" s="127">
        <v>0</v>
      </c>
      <c r="K18" s="127">
        <v>0</v>
      </c>
      <c r="L18" s="128">
        <v>1</v>
      </c>
    </row>
    <row r="19" spans="1:12" ht="12.75">
      <c r="A19" s="317"/>
      <c r="B19" s="319"/>
      <c r="C19" s="318"/>
      <c r="D19" s="319"/>
      <c r="E19" s="303"/>
      <c r="F19" s="303"/>
      <c r="G19" s="140">
        <f>F18*E18</f>
        <v>87048</v>
      </c>
      <c r="H19" s="141">
        <f>G19*H18</f>
        <v>43524</v>
      </c>
      <c r="I19" s="141">
        <f>G19*I18</f>
        <v>43524</v>
      </c>
      <c r="J19" s="141">
        <f>F19*J18</f>
        <v>0</v>
      </c>
      <c r="K19" s="141">
        <f>G19*K18</f>
        <v>0</v>
      </c>
      <c r="L19" s="143">
        <f>SUM(H19:K19)</f>
        <v>87048</v>
      </c>
    </row>
    <row r="20" spans="1:12">
      <c r="A20" s="321"/>
      <c r="B20" s="325"/>
      <c r="C20" s="323" t="s">
        <v>115</v>
      </c>
      <c r="D20" s="325"/>
      <c r="E20" s="327"/>
      <c r="F20" s="327"/>
      <c r="G20" s="95"/>
      <c r="H20" s="95"/>
      <c r="I20" s="95"/>
      <c r="J20" s="95"/>
      <c r="K20" s="95"/>
      <c r="L20" s="96"/>
    </row>
    <row r="21" spans="1:12">
      <c r="A21" s="295"/>
      <c r="B21" s="326"/>
      <c r="C21" s="324"/>
      <c r="D21" s="326"/>
      <c r="E21" s="328"/>
      <c r="F21" s="328"/>
      <c r="G21" s="92"/>
      <c r="H21" s="93"/>
      <c r="I21" s="93"/>
      <c r="J21" s="93"/>
      <c r="K21" s="93"/>
      <c r="L21" s="94"/>
    </row>
    <row r="22" spans="1:12" ht="21.75" customHeight="1">
      <c r="A22" s="294" t="s">
        <v>117</v>
      </c>
      <c r="B22" s="298">
        <v>101121</v>
      </c>
      <c r="C22" s="296" t="s">
        <v>162</v>
      </c>
      <c r="D22" s="298" t="s">
        <v>127</v>
      </c>
      <c r="E22" s="302">
        <f>46800*6*0.1</f>
        <v>28080</v>
      </c>
      <c r="F22" s="302">
        <f>'PLANILHA DE CUSTOS'!G22:G23</f>
        <v>3.34</v>
      </c>
      <c r="G22" s="127">
        <v>1</v>
      </c>
      <c r="H22" s="127">
        <v>0.35</v>
      </c>
      <c r="I22" s="127">
        <v>0.35</v>
      </c>
      <c r="J22" s="127">
        <v>0.3</v>
      </c>
      <c r="K22" s="127">
        <v>0</v>
      </c>
      <c r="L22" s="128">
        <v>1</v>
      </c>
    </row>
    <row r="23" spans="1:12" ht="20.25" customHeight="1">
      <c r="A23" s="295"/>
      <c r="B23" s="299"/>
      <c r="C23" s="297"/>
      <c r="D23" s="299"/>
      <c r="E23" s="322"/>
      <c r="F23" s="322"/>
      <c r="G23" s="130">
        <f>F22*E22</f>
        <v>93787.199999999997</v>
      </c>
      <c r="H23" s="131">
        <f>G23*H22</f>
        <v>32825.519999999997</v>
      </c>
      <c r="I23" s="131">
        <f>G23*I22</f>
        <v>32825.519999999997</v>
      </c>
      <c r="J23" s="131">
        <f>G23*J22</f>
        <v>28136.16</v>
      </c>
      <c r="K23" s="131">
        <f>G23*K22</f>
        <v>0</v>
      </c>
      <c r="L23" s="133">
        <f>SUM(H23:K23)</f>
        <v>93787.199999999997</v>
      </c>
    </row>
    <row r="24" spans="1:12" ht="13.5" customHeight="1">
      <c r="A24" s="294" t="s">
        <v>118</v>
      </c>
      <c r="B24" s="298">
        <v>100575</v>
      </c>
      <c r="C24" s="296" t="s">
        <v>160</v>
      </c>
      <c r="D24" s="288" t="s">
        <v>63</v>
      </c>
      <c r="E24" s="302">
        <f>46800*6</f>
        <v>280800</v>
      </c>
      <c r="F24" s="302">
        <f>'PLANILHA DE CUSTOS'!G24:G25</f>
        <v>0.09</v>
      </c>
      <c r="G24" s="127">
        <v>1</v>
      </c>
      <c r="H24" s="127">
        <v>0.35</v>
      </c>
      <c r="I24" s="127">
        <v>0.35</v>
      </c>
      <c r="J24" s="127">
        <v>0.3</v>
      </c>
      <c r="K24" s="127">
        <v>0</v>
      </c>
      <c r="L24" s="128">
        <v>1</v>
      </c>
    </row>
    <row r="25" spans="1:12" ht="12.75">
      <c r="A25" s="295"/>
      <c r="B25" s="299"/>
      <c r="C25" s="297"/>
      <c r="D25" s="299"/>
      <c r="E25" s="322"/>
      <c r="F25" s="322"/>
      <c r="G25" s="130">
        <f>F24*E24</f>
        <v>25272</v>
      </c>
      <c r="H25" s="131">
        <f>G25*H24</f>
        <v>8845.1999999999989</v>
      </c>
      <c r="I25" s="131">
        <f>G25*I24</f>
        <v>8845.1999999999989</v>
      </c>
      <c r="J25" s="131">
        <f>G25*J24</f>
        <v>7581.5999999999995</v>
      </c>
      <c r="K25" s="131">
        <f>G25*K24</f>
        <v>0</v>
      </c>
      <c r="L25" s="133">
        <f>SUM(H25:K25)</f>
        <v>25271.999999999996</v>
      </c>
    </row>
    <row r="26" spans="1:12" ht="12.75">
      <c r="A26" s="294" t="s">
        <v>118</v>
      </c>
      <c r="B26" s="298">
        <v>100576</v>
      </c>
      <c r="C26" s="346" t="s">
        <v>159</v>
      </c>
      <c r="D26" s="298" t="s">
        <v>63</v>
      </c>
      <c r="E26" s="302">
        <f>46800*6</f>
        <v>280800</v>
      </c>
      <c r="F26" s="302">
        <f>'PLANILHA DE CUSTOS'!G26:G27</f>
        <v>1.87</v>
      </c>
      <c r="G26" s="127">
        <v>1</v>
      </c>
      <c r="H26" s="127">
        <v>0.35</v>
      </c>
      <c r="I26" s="127">
        <v>0.35</v>
      </c>
      <c r="J26" s="127">
        <v>0.3</v>
      </c>
      <c r="K26" s="137"/>
      <c r="L26" s="128">
        <v>1</v>
      </c>
    </row>
    <row r="27" spans="1:12" ht="15.75" customHeight="1">
      <c r="A27" s="317"/>
      <c r="B27" s="319"/>
      <c r="C27" s="347"/>
      <c r="D27" s="319"/>
      <c r="E27" s="322"/>
      <c r="F27" s="303"/>
      <c r="G27" s="130">
        <f>F26*E26</f>
        <v>525096</v>
      </c>
      <c r="H27" s="131">
        <f>G27*H26</f>
        <v>183783.59999999998</v>
      </c>
      <c r="I27" s="131">
        <f>G27*I26</f>
        <v>183783.59999999998</v>
      </c>
      <c r="J27" s="131">
        <f>G27*J26</f>
        <v>157528.79999999999</v>
      </c>
      <c r="K27" s="119"/>
      <c r="L27" s="133">
        <f>SUM(H27:K27)</f>
        <v>525096</v>
      </c>
    </row>
    <row r="28" spans="1:12" ht="15">
      <c r="A28" s="157" t="s">
        <v>121</v>
      </c>
      <c r="B28" s="158"/>
      <c r="C28" s="159" t="s">
        <v>120</v>
      </c>
      <c r="D28" s="160" t="s">
        <v>104</v>
      </c>
      <c r="E28" s="160" t="s">
        <v>104</v>
      </c>
      <c r="F28" s="160" t="s">
        <v>104</v>
      </c>
      <c r="G28" s="160" t="s">
        <v>104</v>
      </c>
      <c r="H28" s="160" t="s">
        <v>104</v>
      </c>
      <c r="I28" s="160" t="s">
        <v>104</v>
      </c>
      <c r="J28" s="160" t="s">
        <v>104</v>
      </c>
      <c r="K28" s="160" t="s">
        <v>104</v>
      </c>
      <c r="L28" s="161" t="s">
        <v>104</v>
      </c>
    </row>
    <row r="29" spans="1:12" ht="31.5" customHeight="1">
      <c r="A29" s="343" t="s">
        <v>141</v>
      </c>
      <c r="B29" s="344">
        <v>92212</v>
      </c>
      <c r="C29" s="349" t="s">
        <v>153</v>
      </c>
      <c r="D29" s="310" t="s">
        <v>144</v>
      </c>
      <c r="E29" s="336">
        <v>10</v>
      </c>
      <c r="F29" s="336">
        <f>'PLANILHA DE CUSTOS'!G29</f>
        <v>194.49</v>
      </c>
      <c r="G29" s="163">
        <v>1</v>
      </c>
      <c r="H29" s="163">
        <v>1</v>
      </c>
      <c r="I29" s="163"/>
      <c r="J29" s="162"/>
      <c r="K29" s="162"/>
      <c r="L29" s="164">
        <v>1</v>
      </c>
    </row>
    <row r="30" spans="1:12" ht="30" customHeight="1">
      <c r="A30" s="294"/>
      <c r="B30" s="348"/>
      <c r="C30" s="350"/>
      <c r="D30" s="298"/>
      <c r="E30" s="302"/>
      <c r="F30" s="302"/>
      <c r="G30" s="189">
        <f>E29*F29</f>
        <v>1944.9</v>
      </c>
      <c r="H30" s="189">
        <f>G30*H29</f>
        <v>1944.9</v>
      </c>
      <c r="I30" s="137"/>
      <c r="J30" s="189"/>
      <c r="K30" s="189"/>
      <c r="L30" s="138">
        <f>SUM(H30:K30)</f>
        <v>1944.9</v>
      </c>
    </row>
    <row r="31" spans="1:12" ht="34.5" customHeight="1">
      <c r="A31" s="343" t="s">
        <v>142</v>
      </c>
      <c r="B31" s="344">
        <v>92216</v>
      </c>
      <c r="C31" s="349" t="s">
        <v>154</v>
      </c>
      <c r="D31" s="310" t="s">
        <v>144</v>
      </c>
      <c r="E31" s="336">
        <v>10</v>
      </c>
      <c r="F31" s="336">
        <f>'PLANILHA DE CUSTOS'!G30</f>
        <v>371.66</v>
      </c>
      <c r="G31" s="163">
        <v>1</v>
      </c>
      <c r="H31" s="163">
        <v>1</v>
      </c>
      <c r="I31" s="163"/>
      <c r="J31" s="190"/>
      <c r="K31" s="190"/>
      <c r="L31" s="164">
        <v>1</v>
      </c>
    </row>
    <row r="32" spans="1:12" ht="33" customHeight="1">
      <c r="A32" s="341"/>
      <c r="B32" s="311"/>
      <c r="C32" s="345"/>
      <c r="D32" s="338"/>
      <c r="E32" s="337"/>
      <c r="F32" s="337"/>
      <c r="G32" s="132">
        <f>E31*F31</f>
        <v>3716.6000000000004</v>
      </c>
      <c r="H32" s="132">
        <f>G32*H31</f>
        <v>3716.6000000000004</v>
      </c>
      <c r="I32" s="131"/>
      <c r="J32" s="132"/>
      <c r="K32" s="132"/>
      <c r="L32" s="133">
        <f>SUM(H32:K32)</f>
        <v>3716.6000000000004</v>
      </c>
    </row>
    <row r="33" spans="1:12" ht="33" customHeight="1">
      <c r="A33" s="341" t="s">
        <v>143</v>
      </c>
      <c r="B33" s="311" t="s">
        <v>152</v>
      </c>
      <c r="C33" s="308" t="s">
        <v>155</v>
      </c>
      <c r="D33" s="338" t="s">
        <v>100</v>
      </c>
      <c r="E33" s="337">
        <v>2</v>
      </c>
      <c r="F33" s="337">
        <f>'PLANILHA DE CUSTOS'!G31</f>
        <v>1577.69</v>
      </c>
      <c r="G33" s="127">
        <v>1</v>
      </c>
      <c r="H33" s="127">
        <v>1</v>
      </c>
      <c r="I33" s="131"/>
      <c r="J33" s="132"/>
      <c r="K33" s="132"/>
      <c r="L33" s="128">
        <v>1</v>
      </c>
    </row>
    <row r="34" spans="1:12" ht="33" customHeight="1">
      <c r="A34" s="341"/>
      <c r="B34" s="311"/>
      <c r="C34" s="345"/>
      <c r="D34" s="338"/>
      <c r="E34" s="337"/>
      <c r="F34" s="337"/>
      <c r="G34" s="132">
        <f>E33*F33</f>
        <v>3155.38</v>
      </c>
      <c r="H34" s="132">
        <f>G34*H33</f>
        <v>3155.38</v>
      </c>
      <c r="I34" s="131"/>
      <c r="J34" s="132"/>
      <c r="K34" s="132"/>
      <c r="L34" s="133">
        <f>SUM(H34:K34)</f>
        <v>3155.38</v>
      </c>
    </row>
    <row r="35" spans="1:12" ht="33.75" customHeight="1">
      <c r="A35" s="341" t="s">
        <v>158</v>
      </c>
      <c r="B35" s="311" t="s">
        <v>157</v>
      </c>
      <c r="C35" s="308" t="s">
        <v>156</v>
      </c>
      <c r="D35" s="338" t="s">
        <v>100</v>
      </c>
      <c r="E35" s="337">
        <v>2</v>
      </c>
      <c r="F35" s="337">
        <f>'PLANILHA DE CUSTOS'!G32</f>
        <v>3295.63</v>
      </c>
      <c r="G35" s="127">
        <v>1</v>
      </c>
      <c r="H35" s="127">
        <v>1</v>
      </c>
      <c r="I35" s="165"/>
      <c r="J35" s="165"/>
      <c r="K35" s="165"/>
      <c r="L35" s="128">
        <v>1</v>
      </c>
    </row>
    <row r="36" spans="1:12" ht="32.25" customHeight="1">
      <c r="A36" s="342"/>
      <c r="B36" s="312"/>
      <c r="C36" s="309"/>
      <c r="D36" s="339"/>
      <c r="E36" s="340"/>
      <c r="F36" s="340"/>
      <c r="G36" s="142">
        <f>E35*F35</f>
        <v>6591.26</v>
      </c>
      <c r="H36" s="142">
        <f>G36*H35</f>
        <v>6591.26</v>
      </c>
      <c r="I36" s="166"/>
      <c r="J36" s="166"/>
      <c r="K36" s="166"/>
      <c r="L36" s="143">
        <f>SUM(H36:K36)</f>
        <v>6591.26</v>
      </c>
    </row>
    <row r="37" spans="1:12" ht="27">
      <c r="A37" s="167" t="s">
        <v>122</v>
      </c>
      <c r="B37" s="168"/>
      <c r="C37" s="169" t="s">
        <v>129</v>
      </c>
      <c r="D37" s="170" t="s">
        <v>104</v>
      </c>
      <c r="E37" s="170" t="s">
        <v>104</v>
      </c>
      <c r="F37" s="170" t="s">
        <v>104</v>
      </c>
      <c r="G37" s="170" t="s">
        <v>104</v>
      </c>
      <c r="H37" s="170" t="s">
        <v>104</v>
      </c>
      <c r="I37" s="170"/>
      <c r="J37" s="170"/>
      <c r="K37" s="170"/>
      <c r="L37" s="171" t="s">
        <v>104</v>
      </c>
    </row>
    <row r="38" spans="1:12" ht="18.75" customHeight="1">
      <c r="A38" s="321" t="s">
        <v>123</v>
      </c>
      <c r="B38" s="288">
        <v>101118</v>
      </c>
      <c r="C38" s="293" t="s">
        <v>161</v>
      </c>
      <c r="D38" s="288" t="s">
        <v>127</v>
      </c>
      <c r="E38" s="333">
        <f>46800*6*0.1</f>
        <v>28080</v>
      </c>
      <c r="F38" s="333">
        <v>2.86</v>
      </c>
      <c r="G38" s="134">
        <v>1</v>
      </c>
      <c r="H38" s="134">
        <v>0.15</v>
      </c>
      <c r="I38" s="134">
        <v>0.2</v>
      </c>
      <c r="J38" s="134">
        <v>0.3</v>
      </c>
      <c r="K38" s="134">
        <v>0.35</v>
      </c>
      <c r="L38" s="135">
        <v>1</v>
      </c>
    </row>
    <row r="39" spans="1:12" ht="19.5" customHeight="1">
      <c r="A39" s="295"/>
      <c r="B39" s="299"/>
      <c r="C39" s="297"/>
      <c r="D39" s="299"/>
      <c r="E39" s="322"/>
      <c r="F39" s="322"/>
      <c r="G39" s="130">
        <f>F38*E38</f>
        <v>80308.800000000003</v>
      </c>
      <c r="H39" s="132">
        <f>G39*H38</f>
        <v>12046.32</v>
      </c>
      <c r="I39" s="132">
        <f>G39*I38</f>
        <v>16061.760000000002</v>
      </c>
      <c r="J39" s="132">
        <f>G39*J38</f>
        <v>24092.639999999999</v>
      </c>
      <c r="K39" s="132">
        <f>G39*K38</f>
        <v>28108.079999999998</v>
      </c>
      <c r="L39" s="133">
        <f>SUM(H39:K39)</f>
        <v>80308.800000000003</v>
      </c>
    </row>
    <row r="40" spans="1:12" ht="13.5" customHeight="1">
      <c r="A40" s="294" t="s">
        <v>124</v>
      </c>
      <c r="B40" s="298">
        <v>100940</v>
      </c>
      <c r="C40" s="296" t="s">
        <v>138</v>
      </c>
      <c r="D40" s="298" t="s">
        <v>128</v>
      </c>
      <c r="E40" s="302">
        <f>46800*6*0.1*1.25*3</f>
        <v>105300</v>
      </c>
      <c r="F40" s="302">
        <v>4.2300000000000004</v>
      </c>
      <c r="G40" s="127">
        <v>1</v>
      </c>
      <c r="H40" s="127">
        <v>0.15</v>
      </c>
      <c r="I40" s="127">
        <v>0.2</v>
      </c>
      <c r="J40" s="127">
        <v>0.3</v>
      </c>
      <c r="K40" s="127">
        <v>0.35</v>
      </c>
      <c r="L40" s="128">
        <v>1</v>
      </c>
    </row>
    <row r="41" spans="1:12" ht="12.75">
      <c r="A41" s="295"/>
      <c r="B41" s="299"/>
      <c r="C41" s="297"/>
      <c r="D41" s="299"/>
      <c r="E41" s="322"/>
      <c r="F41" s="322"/>
      <c r="G41" s="130">
        <f>F40*E40</f>
        <v>445419.00000000006</v>
      </c>
      <c r="H41" s="132">
        <f>G41*H40</f>
        <v>66812.850000000006</v>
      </c>
      <c r="I41" s="132">
        <f>G41*I40</f>
        <v>89083.800000000017</v>
      </c>
      <c r="J41" s="132">
        <f>G41*J40</f>
        <v>133625.70000000001</v>
      </c>
      <c r="K41" s="132">
        <f>G41*K40</f>
        <v>155896.65000000002</v>
      </c>
      <c r="L41" s="133">
        <f>SUM(H41:K41)</f>
        <v>445419.00000000006</v>
      </c>
    </row>
    <row r="42" spans="1:12" ht="16.5" customHeight="1">
      <c r="A42" s="294" t="s">
        <v>125</v>
      </c>
      <c r="B42" s="298">
        <v>100575</v>
      </c>
      <c r="C42" s="296" t="s">
        <v>160</v>
      </c>
      <c r="D42" s="298" t="s">
        <v>63</v>
      </c>
      <c r="E42" s="302">
        <f>46800*6</f>
        <v>280800</v>
      </c>
      <c r="F42" s="302">
        <v>0.09</v>
      </c>
      <c r="G42" s="127">
        <v>1</v>
      </c>
      <c r="H42" s="127">
        <v>0.15</v>
      </c>
      <c r="I42" s="127">
        <v>0.2</v>
      </c>
      <c r="J42" s="127">
        <v>0.3</v>
      </c>
      <c r="K42" s="127">
        <v>0.35</v>
      </c>
      <c r="L42" s="128">
        <v>1</v>
      </c>
    </row>
    <row r="43" spans="1:12" ht="14.25" customHeight="1">
      <c r="A43" s="295"/>
      <c r="B43" s="299"/>
      <c r="C43" s="297"/>
      <c r="D43" s="299"/>
      <c r="E43" s="322"/>
      <c r="F43" s="322"/>
      <c r="G43" s="130">
        <f>F42*E42</f>
        <v>25272</v>
      </c>
      <c r="H43" s="132">
        <f>G43*H42</f>
        <v>3790.7999999999997</v>
      </c>
      <c r="I43" s="132">
        <f>G43*I42</f>
        <v>5054.4000000000005</v>
      </c>
      <c r="J43" s="132">
        <f>G43*J42</f>
        <v>7581.5999999999995</v>
      </c>
      <c r="K43" s="132">
        <f>G43*K42</f>
        <v>8845.1999999999989</v>
      </c>
      <c r="L43" s="133">
        <f>SUM(H43:K43)</f>
        <v>25272</v>
      </c>
    </row>
    <row r="44" spans="1:12" ht="13.5" customHeight="1">
      <c r="A44" s="294" t="s">
        <v>126</v>
      </c>
      <c r="B44" s="298">
        <v>100577</v>
      </c>
      <c r="C44" s="296" t="s">
        <v>137</v>
      </c>
      <c r="D44" s="288" t="s">
        <v>63</v>
      </c>
      <c r="E44" s="302">
        <f>46800*6</f>
        <v>280800</v>
      </c>
      <c r="F44" s="333">
        <v>0.86</v>
      </c>
      <c r="G44" s="134">
        <v>1</v>
      </c>
      <c r="H44" s="134">
        <v>0.15</v>
      </c>
      <c r="I44" s="134">
        <v>0.2</v>
      </c>
      <c r="J44" s="134">
        <v>0.3</v>
      </c>
      <c r="K44" s="134">
        <v>0.35</v>
      </c>
      <c r="L44" s="135"/>
    </row>
    <row r="45" spans="1:12" ht="15.75" customHeight="1" thickBot="1">
      <c r="A45" s="295"/>
      <c r="B45" s="299"/>
      <c r="C45" s="297"/>
      <c r="D45" s="299"/>
      <c r="E45" s="322"/>
      <c r="F45" s="322"/>
      <c r="G45" s="130">
        <f>F44*E44</f>
        <v>241488</v>
      </c>
      <c r="H45" s="132">
        <f>G45*H44</f>
        <v>36223.199999999997</v>
      </c>
      <c r="I45" s="132">
        <f>G45*I44</f>
        <v>48297.600000000006</v>
      </c>
      <c r="J45" s="132">
        <f>G45*J44</f>
        <v>72446.399999999994</v>
      </c>
      <c r="K45" s="132">
        <f>G45*K44</f>
        <v>84520.799999999988</v>
      </c>
      <c r="L45" s="133">
        <f>SUM(H45:K45)</f>
        <v>241488</v>
      </c>
    </row>
    <row r="46" spans="1:12" ht="14.25" thickTop="1">
      <c r="A46" s="331" t="s">
        <v>105</v>
      </c>
      <c r="B46" s="332"/>
      <c r="C46" s="332"/>
      <c r="D46" s="332"/>
      <c r="E46" s="332"/>
      <c r="F46" s="332"/>
      <c r="G46" s="145">
        <f>SUM(G14+G16+G19+G23+G25+G27+G30+G32+G34+G36+G39+G41+G43+G45)</f>
        <v>1566591.1400000001</v>
      </c>
      <c r="H46" s="145">
        <f>SUM(H14+H16+H19+H23+H25+H27+H30+H32+H34+H36+H39+H41+H43+H45)</f>
        <v>430751.63</v>
      </c>
      <c r="I46" s="144">
        <f>SUM(I19+I23+I25+I27+I39+I41+I43+I45)</f>
        <v>427475.88</v>
      </c>
      <c r="J46" s="144">
        <f>SUM(J19+J23+J25+J27+J39+J41+J43+J45)</f>
        <v>430992.9</v>
      </c>
      <c r="K46" s="144">
        <f>SUM(K19+K23+K25+K39+K41+K43+K45)</f>
        <v>277370.73</v>
      </c>
      <c r="L46" s="145">
        <f>SUM(L14+L16+L19+L23+L25+L27+L30+L32+L34+L36+L39+L41+L43+L45)</f>
        <v>1566591.1400000001</v>
      </c>
    </row>
    <row r="47" spans="1:12">
      <c r="A47" s="334" t="s">
        <v>106</v>
      </c>
      <c r="B47" s="335"/>
      <c r="C47" s="335"/>
      <c r="D47" s="335"/>
      <c r="E47" s="335"/>
      <c r="F47" s="335"/>
      <c r="G47" s="146" t="s">
        <v>104</v>
      </c>
      <c r="H47" s="147">
        <f>H46</f>
        <v>430751.63</v>
      </c>
      <c r="I47" s="147">
        <f>H47+I46</f>
        <v>858227.51</v>
      </c>
      <c r="J47" s="147">
        <f>I47+J46</f>
        <v>1289220.4100000001</v>
      </c>
      <c r="K47" s="147">
        <f>J47+K46</f>
        <v>1566591.1400000001</v>
      </c>
      <c r="L47" s="148" t="s">
        <v>104</v>
      </c>
    </row>
    <row r="48" spans="1:12">
      <c r="A48" s="334" t="s">
        <v>107</v>
      </c>
      <c r="B48" s="335"/>
      <c r="C48" s="335"/>
      <c r="D48" s="335"/>
      <c r="E48" s="335"/>
      <c r="F48" s="335"/>
      <c r="G48" s="149" t="s">
        <v>104</v>
      </c>
      <c r="H48" s="150">
        <f>H46/G46</f>
        <v>0.27496110440149685</v>
      </c>
      <c r="I48" s="150">
        <f>I46/G46</f>
        <v>0.27287009934193807</v>
      </c>
      <c r="J48" s="150">
        <f>J46/G46</f>
        <v>0.27511511395372756</v>
      </c>
      <c r="K48" s="150">
        <f>K46/G46</f>
        <v>0.17705368230283747</v>
      </c>
      <c r="L48" s="151" t="s">
        <v>104</v>
      </c>
    </row>
    <row r="49" spans="1:12" ht="14.25" thickBot="1">
      <c r="A49" s="329" t="s">
        <v>108</v>
      </c>
      <c r="B49" s="330"/>
      <c r="C49" s="330"/>
      <c r="D49" s="330"/>
      <c r="E49" s="330"/>
      <c r="F49" s="330"/>
      <c r="G49" s="152" t="s">
        <v>104</v>
      </c>
      <c r="H49" s="153">
        <f>H48</f>
        <v>0.27496110440149685</v>
      </c>
      <c r="I49" s="153">
        <f>I48+H49</f>
        <v>0.54783120374343497</v>
      </c>
      <c r="J49" s="153">
        <f>J48+I49</f>
        <v>0.82294631769716253</v>
      </c>
      <c r="K49" s="153">
        <f>K48+J49</f>
        <v>1</v>
      </c>
      <c r="L49" s="154" t="s">
        <v>104</v>
      </c>
    </row>
    <row r="50" spans="1:12" ht="14.25" thickTop="1"/>
    <row r="51" spans="1:12">
      <c r="C51" s="97"/>
      <c r="H51" s="98"/>
      <c r="I51" s="98"/>
      <c r="J51" s="98"/>
      <c r="K51" s="98"/>
    </row>
    <row r="52" spans="1:12">
      <c r="C52" s="97"/>
      <c r="G52" s="97"/>
      <c r="H52" s="97"/>
      <c r="I52" s="97"/>
      <c r="J52" s="97"/>
      <c r="K52" s="97"/>
      <c r="L52" s="97"/>
    </row>
    <row r="54" spans="1:12">
      <c r="G54" s="97"/>
      <c r="H54" s="97"/>
      <c r="I54" s="97"/>
      <c r="J54" s="97"/>
      <c r="K54" s="97"/>
    </row>
    <row r="55" spans="1:12">
      <c r="I55" s="193"/>
      <c r="K55" s="97"/>
    </row>
  </sheetData>
  <mergeCells count="99">
    <mergeCell ref="B29:B30"/>
    <mergeCell ref="C31:C32"/>
    <mergeCell ref="C29:C30"/>
    <mergeCell ref="A29:A30"/>
    <mergeCell ref="A42:A43"/>
    <mergeCell ref="C42:C43"/>
    <mergeCell ref="A38:A39"/>
    <mergeCell ref="A40:A41"/>
    <mergeCell ref="C40:C41"/>
    <mergeCell ref="B40:B41"/>
    <mergeCell ref="B42:B43"/>
    <mergeCell ref="C38:C39"/>
    <mergeCell ref="B38:B39"/>
    <mergeCell ref="A24:A25"/>
    <mergeCell ref="C24:C25"/>
    <mergeCell ref="D24:D25"/>
    <mergeCell ref="D31:D32"/>
    <mergeCell ref="A33:A34"/>
    <mergeCell ref="A35:A36"/>
    <mergeCell ref="A31:A32"/>
    <mergeCell ref="B31:B32"/>
    <mergeCell ref="C33:C34"/>
    <mergeCell ref="B33:B34"/>
    <mergeCell ref="D33:D34"/>
    <mergeCell ref="C26:C27"/>
    <mergeCell ref="B26:B27"/>
    <mergeCell ref="A26:A27"/>
    <mergeCell ref="D26:D27"/>
    <mergeCell ref="E38:E39"/>
    <mergeCell ref="F38:F39"/>
    <mergeCell ref="D35:D36"/>
    <mergeCell ref="E35:E36"/>
    <mergeCell ref="F35:F36"/>
    <mergeCell ref="D38:D39"/>
    <mergeCell ref="E29:E30"/>
    <mergeCell ref="F29:F30"/>
    <mergeCell ref="E31:E32"/>
    <mergeCell ref="E33:E34"/>
    <mergeCell ref="F33:F34"/>
    <mergeCell ref="F31:F32"/>
    <mergeCell ref="E40:E41"/>
    <mergeCell ref="F40:F41"/>
    <mergeCell ref="D42:D43"/>
    <mergeCell ref="E42:E43"/>
    <mergeCell ref="F42:F43"/>
    <mergeCell ref="D40:D41"/>
    <mergeCell ref="A49:F49"/>
    <mergeCell ref="A46:F46"/>
    <mergeCell ref="A44:A45"/>
    <mergeCell ref="C44:C45"/>
    <mergeCell ref="D44:D45"/>
    <mergeCell ref="E44:E45"/>
    <mergeCell ref="F44:F45"/>
    <mergeCell ref="B44:B45"/>
    <mergeCell ref="A47:F47"/>
    <mergeCell ref="A48:F48"/>
    <mergeCell ref="E24:E25"/>
    <mergeCell ref="F24:F25"/>
    <mergeCell ref="F26:F27"/>
    <mergeCell ref="A20:A21"/>
    <mergeCell ref="C20:C21"/>
    <mergeCell ref="D20:D21"/>
    <mergeCell ref="E20:E21"/>
    <mergeCell ref="F20:F21"/>
    <mergeCell ref="A22:A23"/>
    <mergeCell ref="C22:C23"/>
    <mergeCell ref="F22:F23"/>
    <mergeCell ref="B20:B21"/>
    <mergeCell ref="B22:B23"/>
    <mergeCell ref="E22:E23"/>
    <mergeCell ref="E26:E27"/>
    <mergeCell ref="B24:B25"/>
    <mergeCell ref="E18:E19"/>
    <mergeCell ref="A8:B9"/>
    <mergeCell ref="C35:C36"/>
    <mergeCell ref="D29:D30"/>
    <mergeCell ref="B35:B36"/>
    <mergeCell ref="D22:D23"/>
    <mergeCell ref="B13:B14"/>
    <mergeCell ref="B15:B16"/>
    <mergeCell ref="C8:K9"/>
    <mergeCell ref="A18:A19"/>
    <mergeCell ref="C18:C19"/>
    <mergeCell ref="D18:D19"/>
    <mergeCell ref="F18:F19"/>
    <mergeCell ref="B18:B19"/>
    <mergeCell ref="F13:F14"/>
    <mergeCell ref="A15:A16"/>
    <mergeCell ref="L7:L8"/>
    <mergeCell ref="D11:L11"/>
    <mergeCell ref="D15:D16"/>
    <mergeCell ref="E15:E16"/>
    <mergeCell ref="F15:F16"/>
    <mergeCell ref="A7:K7"/>
    <mergeCell ref="C15:C16"/>
    <mergeCell ref="A13:A14"/>
    <mergeCell ref="C13:C14"/>
    <mergeCell ref="D13:D14"/>
    <mergeCell ref="E13:E14"/>
  </mergeCells>
  <pageMargins left="0.51181102362204722" right="0.51181102362204722" top="0.39370078740157483" bottom="0.39370078740157483" header="0.31496062992125984" footer="0.31496062992125984"/>
  <pageSetup paperSize="9" scale="85" orientation="landscape" verticalDpi="300" r:id="rId1"/>
  <rowBreaks count="1" manualBreakCount="1">
    <brk id="32" max="16383" man="1"/>
  </rowBreaks>
  <ignoredErrors>
    <ignoredError sqref="H4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45"/>
  <sheetViews>
    <sheetView tabSelected="1" zoomScale="60" zoomScaleNormal="100" workbookViewId="0">
      <selection activeCell="B38" sqref="B38:B39"/>
    </sheetView>
  </sheetViews>
  <sheetFormatPr defaultRowHeight="13.5"/>
  <cols>
    <col min="1" max="1" width="6.42578125" customWidth="1"/>
    <col min="2" max="2" width="10.42578125" style="1" customWidth="1"/>
    <col min="3" max="3" width="40.5703125" customWidth="1"/>
    <col min="4" max="4" width="6" style="106" customWidth="1"/>
    <col min="5" max="5" width="12.140625" customWidth="1"/>
    <col min="6" max="6" width="9.85546875" style="106" customWidth="1"/>
    <col min="7" max="7" width="12" style="106" customWidth="1"/>
    <col min="8" max="8" width="17.42578125" customWidth="1"/>
  </cols>
  <sheetData>
    <row r="6" spans="1:8" ht="14.25" thickBot="1"/>
    <row r="7" spans="1:8" ht="30.75" customHeight="1" thickTop="1" thickBot="1">
      <c r="A7" s="351" t="s">
        <v>150</v>
      </c>
      <c r="B7" s="352"/>
      <c r="C7" s="352"/>
      <c r="D7" s="352"/>
      <c r="E7" s="352"/>
      <c r="F7" s="352"/>
      <c r="G7" s="353"/>
      <c r="H7" s="393" t="s">
        <v>133</v>
      </c>
    </row>
    <row r="8" spans="1:8" ht="15" customHeight="1" thickTop="1" thickBot="1">
      <c r="A8" s="304" t="s">
        <v>722</v>
      </c>
      <c r="B8" s="305"/>
      <c r="C8" s="394" t="s">
        <v>58</v>
      </c>
      <c r="D8" s="395"/>
      <c r="E8" s="395"/>
      <c r="F8" s="396"/>
      <c r="G8" s="354" t="s">
        <v>725</v>
      </c>
      <c r="H8" s="393"/>
    </row>
    <row r="9" spans="1:8" ht="48.6" customHeight="1" thickTop="1" thickBot="1">
      <c r="A9" s="306"/>
      <c r="B9" s="307"/>
      <c r="C9" s="397"/>
      <c r="D9" s="316"/>
      <c r="E9" s="316"/>
      <c r="F9" s="398"/>
      <c r="G9" s="355"/>
      <c r="H9" s="84" t="s">
        <v>147</v>
      </c>
    </row>
    <row r="10" spans="1:8" ht="39.75" thickTop="1" thickBot="1">
      <c r="A10" s="104" t="s">
        <v>98</v>
      </c>
      <c r="B10" s="105" t="s">
        <v>131</v>
      </c>
      <c r="C10" s="85" t="s">
        <v>99</v>
      </c>
      <c r="D10" s="86" t="s">
        <v>100</v>
      </c>
      <c r="E10" s="86" t="s">
        <v>132</v>
      </c>
      <c r="F10" s="87" t="s">
        <v>726</v>
      </c>
      <c r="G10" s="87" t="s">
        <v>727</v>
      </c>
      <c r="H10" s="88" t="s">
        <v>135</v>
      </c>
    </row>
    <row r="11" spans="1:8" ht="31.5" customHeight="1" thickTop="1">
      <c r="A11" s="89" t="s">
        <v>109</v>
      </c>
      <c r="B11" s="99"/>
      <c r="C11" s="390" t="s">
        <v>151</v>
      </c>
      <c r="D11" s="391"/>
      <c r="E11" s="391"/>
      <c r="F11" s="391"/>
      <c r="G11" s="391"/>
      <c r="H11" s="392"/>
    </row>
    <row r="12" spans="1:8" ht="31.5">
      <c r="A12" s="117" t="s">
        <v>1</v>
      </c>
      <c r="B12" s="107"/>
      <c r="C12" s="108" t="s">
        <v>114</v>
      </c>
      <c r="D12" s="109" t="s">
        <v>104</v>
      </c>
      <c r="E12" s="109" t="s">
        <v>104</v>
      </c>
      <c r="F12" s="125" t="s">
        <v>104</v>
      </c>
      <c r="G12" s="249" t="s">
        <v>104</v>
      </c>
      <c r="H12" s="110">
        <f>H13+H15</f>
        <v>27492</v>
      </c>
    </row>
    <row r="13" spans="1:8" ht="13.5" customHeight="1">
      <c r="A13" s="359" t="s">
        <v>110</v>
      </c>
      <c r="B13" s="361">
        <v>93207</v>
      </c>
      <c r="C13" s="363" t="s">
        <v>112</v>
      </c>
      <c r="D13" s="361" t="s">
        <v>63</v>
      </c>
      <c r="E13" s="400">
        <v>24</v>
      </c>
      <c r="F13" s="356">
        <v>841.56</v>
      </c>
      <c r="G13" s="356">
        <f>ROUND(F13*1.299,2)</f>
        <v>1093.19</v>
      </c>
      <c r="H13" s="372">
        <f>ROUND(G13*E13,2)</f>
        <v>26236.560000000001</v>
      </c>
    </row>
    <row r="14" spans="1:8" ht="16.5" customHeight="1">
      <c r="A14" s="366"/>
      <c r="B14" s="326"/>
      <c r="C14" s="399"/>
      <c r="D14" s="326"/>
      <c r="E14" s="401"/>
      <c r="F14" s="358"/>
      <c r="G14" s="358"/>
      <c r="H14" s="373"/>
    </row>
    <row r="15" spans="1:8" ht="13.5" customHeight="1">
      <c r="A15" s="367" t="s">
        <v>111</v>
      </c>
      <c r="B15" s="368" t="s">
        <v>139</v>
      </c>
      <c r="C15" s="405" t="s">
        <v>140</v>
      </c>
      <c r="D15" s="325" t="s">
        <v>63</v>
      </c>
      <c r="E15" s="365">
        <v>6</v>
      </c>
      <c r="F15" s="356">
        <v>161.08000000000001</v>
      </c>
      <c r="G15" s="356">
        <f>ROUND(F15*1.299,2)</f>
        <v>209.24</v>
      </c>
      <c r="H15" s="372">
        <f>ROUND(G15*E15,2)</f>
        <v>1255.44</v>
      </c>
    </row>
    <row r="16" spans="1:8" ht="18.75" customHeight="1">
      <c r="A16" s="367"/>
      <c r="B16" s="369"/>
      <c r="C16" s="405"/>
      <c r="D16" s="325"/>
      <c r="E16" s="365"/>
      <c r="F16" s="357"/>
      <c r="G16" s="358"/>
      <c r="H16" s="373"/>
    </row>
    <row r="17" spans="1:8" ht="23.25" customHeight="1">
      <c r="A17" s="116" t="s">
        <v>2</v>
      </c>
      <c r="B17" s="111"/>
      <c r="C17" s="112" t="s">
        <v>113</v>
      </c>
      <c r="D17" s="113" t="s">
        <v>104</v>
      </c>
      <c r="E17" s="113" t="s">
        <v>104</v>
      </c>
      <c r="F17" s="114" t="s">
        <v>104</v>
      </c>
      <c r="G17" s="256" t="s">
        <v>104</v>
      </c>
      <c r="H17" s="115">
        <f>H18</f>
        <v>87048</v>
      </c>
    </row>
    <row r="18" spans="1:8" ht="13.5" customHeight="1">
      <c r="A18" s="359" t="s">
        <v>116</v>
      </c>
      <c r="B18" s="361">
        <v>98525</v>
      </c>
      <c r="C18" s="363" t="s">
        <v>136</v>
      </c>
      <c r="D18" s="325" t="s">
        <v>63</v>
      </c>
      <c r="E18" s="377">
        <f>6*46800</f>
        <v>280800</v>
      </c>
      <c r="F18" s="403">
        <v>0.24</v>
      </c>
      <c r="G18" s="356">
        <f>ROUND(F18*1.299,2)</f>
        <v>0.31</v>
      </c>
      <c r="H18" s="372">
        <f>ROUND(G18*E18,2)</f>
        <v>87048</v>
      </c>
    </row>
    <row r="19" spans="1:8" ht="26.25" customHeight="1">
      <c r="A19" s="360"/>
      <c r="B19" s="362"/>
      <c r="C19" s="364"/>
      <c r="D19" s="362"/>
      <c r="E19" s="402"/>
      <c r="F19" s="404"/>
      <c r="G19" s="357"/>
      <c r="H19" s="373"/>
    </row>
    <row r="20" spans="1:8" ht="13.5" customHeight="1">
      <c r="A20" s="378" t="s">
        <v>134</v>
      </c>
      <c r="B20" s="380"/>
      <c r="C20" s="382" t="s">
        <v>115</v>
      </c>
      <c r="D20" s="380"/>
      <c r="E20" s="384"/>
      <c r="F20" s="386"/>
      <c r="G20" s="257" t="s">
        <v>104</v>
      </c>
      <c r="H20" s="375">
        <f>H22+H24+H26</f>
        <v>644155.19999999995</v>
      </c>
    </row>
    <row r="21" spans="1:8" ht="15.75" customHeight="1">
      <c r="A21" s="379"/>
      <c r="B21" s="381"/>
      <c r="C21" s="383"/>
      <c r="D21" s="381"/>
      <c r="E21" s="385"/>
      <c r="F21" s="387"/>
      <c r="G21" s="250"/>
      <c r="H21" s="376"/>
    </row>
    <row r="22" spans="1:8" ht="22.5" customHeight="1">
      <c r="A22" s="359" t="s">
        <v>117</v>
      </c>
      <c r="B22" s="298">
        <v>101121</v>
      </c>
      <c r="C22" s="296" t="s">
        <v>162</v>
      </c>
      <c r="D22" s="361" t="s">
        <v>127</v>
      </c>
      <c r="E22" s="377">
        <f>46800*6*0.1</f>
        <v>28080</v>
      </c>
      <c r="F22" s="403">
        <v>2.57</v>
      </c>
      <c r="G22" s="356">
        <f>ROUND(F22*1.299,2)</f>
        <v>3.34</v>
      </c>
      <c r="H22" s="372">
        <f>ROUND(G22*E22,2)</f>
        <v>93787.199999999997</v>
      </c>
    </row>
    <row r="23" spans="1:8" ht="30" customHeight="1">
      <c r="A23" s="366"/>
      <c r="B23" s="299"/>
      <c r="C23" s="297"/>
      <c r="D23" s="326"/>
      <c r="E23" s="328"/>
      <c r="F23" s="406"/>
      <c r="G23" s="358"/>
      <c r="H23" s="373"/>
    </row>
    <row r="24" spans="1:8" ht="17.25" customHeight="1">
      <c r="A24" s="359" t="s">
        <v>118</v>
      </c>
      <c r="B24" s="298">
        <v>100575</v>
      </c>
      <c r="C24" s="296" t="s">
        <v>160</v>
      </c>
      <c r="D24" s="325" t="s">
        <v>63</v>
      </c>
      <c r="E24" s="377">
        <f>46800*6</f>
        <v>280800</v>
      </c>
      <c r="F24" s="403">
        <v>7.0000000000000007E-2</v>
      </c>
      <c r="G24" s="356">
        <f>ROUND(F24*1.299,2)</f>
        <v>0.09</v>
      </c>
      <c r="H24" s="372">
        <f>ROUND(G24*E24,2)</f>
        <v>25272</v>
      </c>
    </row>
    <row r="25" spans="1:8" ht="19.5" customHeight="1">
      <c r="A25" s="366"/>
      <c r="B25" s="299"/>
      <c r="C25" s="297"/>
      <c r="D25" s="326"/>
      <c r="E25" s="328"/>
      <c r="F25" s="406"/>
      <c r="G25" s="358"/>
      <c r="H25" s="373"/>
    </row>
    <row r="26" spans="1:8" ht="21" customHeight="1">
      <c r="A26" s="359" t="s">
        <v>119</v>
      </c>
      <c r="B26" s="298">
        <v>100576</v>
      </c>
      <c r="C26" s="346" t="s">
        <v>159</v>
      </c>
      <c r="D26" s="361" t="s">
        <v>63</v>
      </c>
      <c r="E26" s="377">
        <f>46800*6</f>
        <v>280800</v>
      </c>
      <c r="F26" s="403">
        <v>1.44</v>
      </c>
      <c r="G26" s="356">
        <f>ROUND(F26*1.299,2)</f>
        <v>1.87</v>
      </c>
      <c r="H26" s="372">
        <f>ROUND(G26*E26,2)</f>
        <v>525096</v>
      </c>
    </row>
    <row r="27" spans="1:8" ht="19.5" customHeight="1">
      <c r="A27" s="366"/>
      <c r="B27" s="319"/>
      <c r="C27" s="347"/>
      <c r="D27" s="326"/>
      <c r="E27" s="328"/>
      <c r="F27" s="406"/>
      <c r="G27" s="358"/>
      <c r="H27" s="373"/>
    </row>
    <row r="28" spans="1:8" ht="35.25" customHeight="1">
      <c r="A28" s="177" t="s">
        <v>121</v>
      </c>
      <c r="B28" s="187"/>
      <c r="C28" s="179" t="s">
        <v>120</v>
      </c>
      <c r="D28" s="188" t="s">
        <v>104</v>
      </c>
      <c r="E28" s="188" t="s">
        <v>104</v>
      </c>
      <c r="F28" s="188" t="s">
        <v>104</v>
      </c>
      <c r="G28" s="251" t="s">
        <v>104</v>
      </c>
      <c r="H28" s="181">
        <f>H29+H30+H31+H32</f>
        <v>15408.140000000001</v>
      </c>
    </row>
    <row r="29" spans="1:8" ht="67.5" customHeight="1">
      <c r="A29" s="182" t="s">
        <v>141</v>
      </c>
      <c r="B29" s="183">
        <v>92212</v>
      </c>
      <c r="C29" s="184" t="s">
        <v>153</v>
      </c>
      <c r="D29" s="185" t="s">
        <v>144</v>
      </c>
      <c r="E29" s="185">
        <v>10</v>
      </c>
      <c r="F29" s="185">
        <v>149.72</v>
      </c>
      <c r="G29" s="252">
        <f>ROUND(F29*1.299,2)</f>
        <v>194.49</v>
      </c>
      <c r="H29" s="186">
        <f>ROUND(G29*E29,2)</f>
        <v>1944.9</v>
      </c>
    </row>
    <row r="30" spans="1:8" ht="66.75" customHeight="1">
      <c r="A30" s="121" t="s">
        <v>142</v>
      </c>
      <c r="B30" s="122">
        <v>92216</v>
      </c>
      <c r="C30" s="173" t="s">
        <v>154</v>
      </c>
      <c r="D30" s="120" t="s">
        <v>144</v>
      </c>
      <c r="E30" s="120">
        <v>10</v>
      </c>
      <c r="F30" s="120">
        <v>286.11</v>
      </c>
      <c r="G30" s="252">
        <f>ROUND(F30*1.299,2)</f>
        <v>371.66</v>
      </c>
      <c r="H30" s="186">
        <f>ROUND(G30*E30,2)</f>
        <v>3716.6</v>
      </c>
    </row>
    <row r="31" spans="1:8" ht="65.25" customHeight="1">
      <c r="A31" s="121" t="s">
        <v>143</v>
      </c>
      <c r="B31" s="122" t="s">
        <v>152</v>
      </c>
      <c r="C31" s="173" t="s">
        <v>155</v>
      </c>
      <c r="D31" s="120" t="s">
        <v>100</v>
      </c>
      <c r="E31" s="120">
        <v>2</v>
      </c>
      <c r="F31" s="191">
        <v>1214.54</v>
      </c>
      <c r="G31" s="252">
        <f>ROUND(F31*1.299,2)</f>
        <v>1577.69</v>
      </c>
      <c r="H31" s="186">
        <f>ROUND(G31*E31,2)</f>
        <v>3155.38</v>
      </c>
    </row>
    <row r="32" spans="1:8" ht="65.25" customHeight="1">
      <c r="A32" s="174" t="s">
        <v>158</v>
      </c>
      <c r="B32" s="175" t="s">
        <v>157</v>
      </c>
      <c r="C32" s="173" t="s">
        <v>156</v>
      </c>
      <c r="D32" s="176" t="s">
        <v>100</v>
      </c>
      <c r="E32" s="176">
        <v>2</v>
      </c>
      <c r="F32" s="192">
        <v>2537.0500000000002</v>
      </c>
      <c r="G32" s="252">
        <f>ROUND(F32*1.299,2)</f>
        <v>3295.63</v>
      </c>
      <c r="H32" s="186">
        <f>ROUND(G32*E32,2)</f>
        <v>6591.26</v>
      </c>
    </row>
    <row r="33" spans="1:8" ht="31.5">
      <c r="A33" s="177" t="s">
        <v>122</v>
      </c>
      <c r="B33" s="178"/>
      <c r="C33" s="179" t="s">
        <v>129</v>
      </c>
      <c r="D33" s="180" t="s">
        <v>104</v>
      </c>
      <c r="E33" s="180" t="s">
        <v>104</v>
      </c>
      <c r="F33" s="180" t="s">
        <v>104</v>
      </c>
      <c r="G33" s="253" t="s">
        <v>104</v>
      </c>
      <c r="H33" s="181">
        <f>H34+H36+H38+H40</f>
        <v>792487.8</v>
      </c>
    </row>
    <row r="34" spans="1:8" ht="21.75" customHeight="1">
      <c r="A34" s="367" t="s">
        <v>123</v>
      </c>
      <c r="B34" s="288">
        <v>101118</v>
      </c>
      <c r="C34" s="293" t="s">
        <v>161</v>
      </c>
      <c r="D34" s="325" t="s">
        <v>127</v>
      </c>
      <c r="E34" s="333">
        <f>46800*6*0.1</f>
        <v>28080</v>
      </c>
      <c r="F34" s="333">
        <v>2.2000000000000002</v>
      </c>
      <c r="G34" s="374">
        <f>ROUND(F34*1.299,2)</f>
        <v>2.86</v>
      </c>
      <c r="H34" s="372">
        <f t="shared" ref="H34:H40" si="0">ROUND(G34*E34,2)</f>
        <v>80308.800000000003</v>
      </c>
    </row>
    <row r="35" spans="1:8" ht="21" customHeight="1">
      <c r="A35" s="366"/>
      <c r="B35" s="299"/>
      <c r="C35" s="297"/>
      <c r="D35" s="326"/>
      <c r="E35" s="322"/>
      <c r="F35" s="322"/>
      <c r="G35" s="333"/>
      <c r="H35" s="373"/>
    </row>
    <row r="36" spans="1:8" ht="15.75" customHeight="1">
      <c r="A36" s="359" t="s">
        <v>124</v>
      </c>
      <c r="B36" s="298">
        <v>100940</v>
      </c>
      <c r="C36" s="296" t="s">
        <v>138</v>
      </c>
      <c r="D36" s="361" t="s">
        <v>128</v>
      </c>
      <c r="E36" s="302">
        <f>46800*6*0.1*1.25*3</f>
        <v>105300</v>
      </c>
      <c r="F36" s="302">
        <v>3.26</v>
      </c>
      <c r="G36" s="337">
        <f>ROUND(F36*1.299,2)</f>
        <v>4.2300000000000004</v>
      </c>
      <c r="H36" s="372">
        <f t="shared" si="0"/>
        <v>445419</v>
      </c>
    </row>
    <row r="37" spans="1:8" ht="14.25" customHeight="1">
      <c r="A37" s="366"/>
      <c r="B37" s="299"/>
      <c r="C37" s="297"/>
      <c r="D37" s="326"/>
      <c r="E37" s="322"/>
      <c r="F37" s="322"/>
      <c r="G37" s="337"/>
      <c r="H37" s="373"/>
    </row>
    <row r="38" spans="1:8" ht="20.25" customHeight="1">
      <c r="A38" s="359" t="s">
        <v>125</v>
      </c>
      <c r="B38" s="298">
        <v>100575</v>
      </c>
      <c r="C38" s="296" t="s">
        <v>160</v>
      </c>
      <c r="D38" s="361" t="s">
        <v>63</v>
      </c>
      <c r="E38" s="302">
        <f>46800*6</f>
        <v>280800</v>
      </c>
      <c r="F38" s="302">
        <v>7.0000000000000007E-2</v>
      </c>
      <c r="G38" s="337">
        <f>ROUND(F38*1.299,2)</f>
        <v>0.09</v>
      </c>
      <c r="H38" s="372">
        <f t="shared" si="0"/>
        <v>25272</v>
      </c>
    </row>
    <row r="39" spans="1:8" ht="21" customHeight="1">
      <c r="A39" s="366"/>
      <c r="B39" s="299"/>
      <c r="C39" s="297"/>
      <c r="D39" s="326"/>
      <c r="E39" s="322"/>
      <c r="F39" s="322"/>
      <c r="G39" s="337"/>
      <c r="H39" s="373"/>
    </row>
    <row r="40" spans="1:8" ht="12.75" customHeight="1">
      <c r="A40" s="359" t="s">
        <v>126</v>
      </c>
      <c r="B40" s="298">
        <v>100577</v>
      </c>
      <c r="C40" s="296" t="s">
        <v>137</v>
      </c>
      <c r="D40" s="325" t="s">
        <v>127</v>
      </c>
      <c r="E40" s="302">
        <f>46800*6</f>
        <v>280800</v>
      </c>
      <c r="F40" s="333">
        <v>0.66</v>
      </c>
      <c r="G40" s="333">
        <f>ROUND(F40*1.299,2)</f>
        <v>0.86</v>
      </c>
      <c r="H40" s="372">
        <f t="shared" si="0"/>
        <v>241488</v>
      </c>
    </row>
    <row r="41" spans="1:8" ht="18" customHeight="1" thickBot="1">
      <c r="A41" s="366"/>
      <c r="B41" s="299"/>
      <c r="C41" s="297"/>
      <c r="D41" s="326"/>
      <c r="E41" s="322"/>
      <c r="F41" s="322"/>
      <c r="G41" s="322"/>
      <c r="H41" s="373"/>
    </row>
    <row r="42" spans="1:8" ht="22.5" customHeight="1" thickTop="1" thickBot="1">
      <c r="A42" s="118"/>
      <c r="B42" s="118"/>
      <c r="C42" s="118"/>
      <c r="D42" s="118"/>
      <c r="E42" s="370" t="s">
        <v>135</v>
      </c>
      <c r="F42" s="371"/>
      <c r="G42" s="254"/>
      <c r="H42" s="123">
        <f>H12+H17+H20+H28+H33</f>
        <v>1566591.1400000001</v>
      </c>
    </row>
    <row r="43" spans="1:8" ht="6" customHeight="1" thickTop="1" thickBot="1"/>
    <row r="44" spans="1:8" ht="19.5" customHeight="1" thickTop="1" thickBot="1">
      <c r="C44" s="97"/>
      <c r="E44" s="388" t="s">
        <v>145</v>
      </c>
      <c r="F44" s="389"/>
      <c r="G44" s="255"/>
      <c r="H44" s="123">
        <f>H42/38.7</f>
        <v>40480.391214470284</v>
      </c>
    </row>
    <row r="45" spans="1:8" ht="14.25" thickTop="1">
      <c r="C45" s="97"/>
      <c r="H45" s="97"/>
    </row>
  </sheetData>
  <mergeCells count="95">
    <mergeCell ref="F20:F21"/>
    <mergeCell ref="E44:F44"/>
    <mergeCell ref="C11:H11"/>
    <mergeCell ref="H7:H8"/>
    <mergeCell ref="C8:F9"/>
    <mergeCell ref="C13:C14"/>
    <mergeCell ref="D13:D14"/>
    <mergeCell ref="E13:E14"/>
    <mergeCell ref="E18:E19"/>
    <mergeCell ref="F18:F19"/>
    <mergeCell ref="F13:F14"/>
    <mergeCell ref="C15:C16"/>
    <mergeCell ref="D15:D16"/>
    <mergeCell ref="F22:F23"/>
    <mergeCell ref="F24:F25"/>
    <mergeCell ref="F26:F27"/>
    <mergeCell ref="A20:A21"/>
    <mergeCell ref="B20:B21"/>
    <mergeCell ref="C20:C21"/>
    <mergeCell ref="D20:D21"/>
    <mergeCell ref="E20:E21"/>
    <mergeCell ref="A24:A25"/>
    <mergeCell ref="B24:B25"/>
    <mergeCell ref="C24:C25"/>
    <mergeCell ref="D24:D25"/>
    <mergeCell ref="E24:E25"/>
    <mergeCell ref="A22:A23"/>
    <mergeCell ref="B22:B23"/>
    <mergeCell ref="C22:C23"/>
    <mergeCell ref="D22:D23"/>
    <mergeCell ref="E22:E23"/>
    <mergeCell ref="F34:F35"/>
    <mergeCell ref="A26:A27"/>
    <mergeCell ref="B26:B27"/>
    <mergeCell ref="C26:C27"/>
    <mergeCell ref="D26:D27"/>
    <mergeCell ref="E26:E27"/>
    <mergeCell ref="A34:A35"/>
    <mergeCell ref="B34:B35"/>
    <mergeCell ref="C34:C35"/>
    <mergeCell ref="D34:D35"/>
    <mergeCell ref="E34:E35"/>
    <mergeCell ref="F36:F37"/>
    <mergeCell ref="A38:A39"/>
    <mergeCell ref="B38:B39"/>
    <mergeCell ref="C38:C39"/>
    <mergeCell ref="D38:D39"/>
    <mergeCell ref="E38:E39"/>
    <mergeCell ref="F38:F39"/>
    <mergeCell ref="A36:A37"/>
    <mergeCell ref="B36:B37"/>
    <mergeCell ref="C36:C37"/>
    <mergeCell ref="D36:D37"/>
    <mergeCell ref="E36:E37"/>
    <mergeCell ref="A40:A41"/>
    <mergeCell ref="B40:B41"/>
    <mergeCell ref="C40:C41"/>
    <mergeCell ref="D40:D41"/>
    <mergeCell ref="E40:E41"/>
    <mergeCell ref="H20:H21"/>
    <mergeCell ref="H22:H23"/>
    <mergeCell ref="H24:H25"/>
    <mergeCell ref="H38:H39"/>
    <mergeCell ref="H40:H41"/>
    <mergeCell ref="E42:F42"/>
    <mergeCell ref="H34:H35"/>
    <mergeCell ref="H36:H37"/>
    <mergeCell ref="H26:H27"/>
    <mergeCell ref="A8:B9"/>
    <mergeCell ref="G22:G23"/>
    <mergeCell ref="G26:G27"/>
    <mergeCell ref="G24:G25"/>
    <mergeCell ref="G40:G41"/>
    <mergeCell ref="G38:G39"/>
    <mergeCell ref="G36:G37"/>
    <mergeCell ref="G34:G35"/>
    <mergeCell ref="F40:F41"/>
    <mergeCell ref="H13:H14"/>
    <mergeCell ref="H15:H16"/>
    <mergeCell ref="H18:H19"/>
    <mergeCell ref="A7:G7"/>
    <mergeCell ref="G8:G9"/>
    <mergeCell ref="G18:G19"/>
    <mergeCell ref="G15:G16"/>
    <mergeCell ref="G13:G14"/>
    <mergeCell ref="A18:A19"/>
    <mergeCell ref="B18:B19"/>
    <mergeCell ref="C18:C19"/>
    <mergeCell ref="D18:D19"/>
    <mergeCell ref="E15:E16"/>
    <mergeCell ref="F15:F16"/>
    <mergeCell ref="A13:A14"/>
    <mergeCell ref="B13:B14"/>
    <mergeCell ref="A15:A16"/>
    <mergeCell ref="B15:B16"/>
  </mergeCells>
  <pageMargins left="0.51181102362204722" right="0.51181102362204722" top="0.78740157480314965" bottom="0.78740157480314965" header="0.31496062992125984" footer="0.31496062992125984"/>
  <pageSetup paperSize="9" scale="80" orientation="portrait" verticalDpi="300" r:id="rId1"/>
  <rowBreaks count="1" manualBreakCount="1">
    <brk id="33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="60" zoomScaleNormal="80" workbookViewId="0">
      <selection activeCell="S173" sqref="S173"/>
    </sheetView>
  </sheetViews>
  <sheetFormatPr defaultRowHeight="12.75"/>
  <cols>
    <col min="2" max="2" width="47.28515625" customWidth="1"/>
    <col min="3" max="3" width="11.28515625" customWidth="1"/>
    <col min="4" max="4" width="11" customWidth="1"/>
    <col min="5" max="5" width="14" customWidth="1"/>
    <col min="6" max="6" width="28.7109375" customWidth="1"/>
    <col min="7" max="7" width="15.5703125" customWidth="1"/>
  </cols>
  <sheetData>
    <row r="1" spans="1:7">
      <c r="A1" s="424"/>
      <c r="B1" s="424"/>
      <c r="C1" s="424"/>
      <c r="D1" s="424"/>
      <c r="E1" s="424"/>
      <c r="F1" s="424"/>
      <c r="G1" s="424"/>
    </row>
    <row r="2" spans="1:7">
      <c r="A2" s="424"/>
      <c r="B2" s="424"/>
      <c r="C2" s="424"/>
      <c r="D2" s="424"/>
      <c r="E2" s="424"/>
      <c r="F2" s="424"/>
      <c r="G2" s="424"/>
    </row>
    <row r="3" spans="1:7">
      <c r="A3" s="424"/>
      <c r="B3" s="424"/>
      <c r="C3" s="424"/>
      <c r="D3" s="424"/>
      <c r="E3" s="424"/>
      <c r="F3" s="424"/>
      <c r="G3" s="424"/>
    </row>
    <row r="4" spans="1:7">
      <c r="A4" s="424"/>
      <c r="B4" s="424"/>
      <c r="C4" s="424"/>
      <c r="D4" s="424"/>
      <c r="E4" s="424"/>
      <c r="F4" s="424"/>
      <c r="G4" s="424"/>
    </row>
    <row r="5" spans="1:7">
      <c r="A5" s="424"/>
      <c r="B5" s="424"/>
      <c r="C5" s="424"/>
      <c r="D5" s="424"/>
      <c r="E5" s="424"/>
      <c r="F5" s="424"/>
      <c r="G5" s="424"/>
    </row>
    <row r="6" spans="1:7" ht="13.5" thickBot="1">
      <c r="A6" s="425"/>
      <c r="B6" s="425"/>
      <c r="C6" s="425"/>
      <c r="D6" s="425"/>
      <c r="E6" s="425"/>
      <c r="F6" s="425"/>
      <c r="G6" s="425"/>
    </row>
    <row r="7" spans="1:7" ht="18" thickTop="1" thickBot="1">
      <c r="A7" s="426" t="s">
        <v>163</v>
      </c>
      <c r="B7" s="427"/>
      <c r="C7" s="427"/>
      <c r="D7" s="427"/>
      <c r="E7" s="428"/>
      <c r="F7" s="194" t="s">
        <v>164</v>
      </c>
      <c r="G7" s="195">
        <v>44232</v>
      </c>
    </row>
    <row r="8" spans="1:7" ht="34.5" thickTop="1" thickBot="1">
      <c r="A8" s="426" t="s">
        <v>662</v>
      </c>
      <c r="B8" s="427"/>
      <c r="C8" s="427"/>
      <c r="D8" s="428"/>
      <c r="E8" s="196" t="s">
        <v>165</v>
      </c>
      <c r="F8" s="429">
        <f>'PLANILHA DE CUSTOS'!H42</f>
        <v>1566591.1400000001</v>
      </c>
      <c r="G8" s="430"/>
    </row>
    <row r="9" spans="1:7" ht="47.25" customHeight="1" thickTop="1" thickBot="1">
      <c r="A9" s="426" t="s">
        <v>661</v>
      </c>
      <c r="B9" s="427"/>
      <c r="C9" s="428"/>
      <c r="D9" s="196"/>
      <c r="E9" s="431" t="s">
        <v>166</v>
      </c>
      <c r="F9" s="432"/>
      <c r="G9" s="433"/>
    </row>
    <row r="10" spans="1:7" ht="17.25" thickTop="1">
      <c r="A10" s="197"/>
      <c r="B10" s="198"/>
      <c r="C10" s="198"/>
      <c r="D10" s="198"/>
      <c r="E10" s="198"/>
      <c r="F10" s="198"/>
      <c r="G10" s="199"/>
    </row>
    <row r="11" spans="1:7" ht="15.75">
      <c r="A11" s="421" t="s">
        <v>167</v>
      </c>
      <c r="B11" s="422"/>
      <c r="C11" s="422"/>
      <c r="D11" s="422"/>
      <c r="E11" s="422"/>
      <c r="F11" s="422"/>
      <c r="G11" s="423"/>
    </row>
    <row r="12" spans="1:7" ht="15.75">
      <c r="A12" s="410" t="s">
        <v>168</v>
      </c>
      <c r="B12" s="411"/>
      <c r="C12" s="200" t="s">
        <v>169</v>
      </c>
      <c r="D12" s="200" t="s">
        <v>170</v>
      </c>
      <c r="E12" s="200" t="s">
        <v>171</v>
      </c>
      <c r="F12" s="200" t="s">
        <v>172</v>
      </c>
      <c r="G12" s="201" t="s">
        <v>135</v>
      </c>
    </row>
    <row r="13" spans="1:7" ht="106.9" customHeight="1">
      <c r="A13" s="202" t="s">
        <v>173</v>
      </c>
      <c r="B13" s="203" t="s">
        <v>174</v>
      </c>
      <c r="C13" s="204" t="s">
        <v>131</v>
      </c>
      <c r="D13" s="204" t="s">
        <v>175</v>
      </c>
      <c r="E13" s="205" t="s">
        <v>176</v>
      </c>
      <c r="F13" s="204" t="s">
        <v>177</v>
      </c>
      <c r="G13" s="206" t="s">
        <v>178</v>
      </c>
    </row>
    <row r="14" spans="1:7" ht="94.5">
      <c r="A14" s="202" t="s">
        <v>179</v>
      </c>
      <c r="B14" s="203" t="s">
        <v>180</v>
      </c>
      <c r="C14" s="204" t="s">
        <v>131</v>
      </c>
      <c r="D14" s="204" t="s">
        <v>175</v>
      </c>
      <c r="E14" s="205" t="s">
        <v>181</v>
      </c>
      <c r="F14" s="204" t="s">
        <v>182</v>
      </c>
      <c r="G14" s="206" t="s">
        <v>183</v>
      </c>
    </row>
    <row r="15" spans="1:7" ht="47.25">
      <c r="A15" s="202" t="s">
        <v>184</v>
      </c>
      <c r="B15" s="203" t="s">
        <v>185</v>
      </c>
      <c r="C15" s="204" t="s">
        <v>131</v>
      </c>
      <c r="D15" s="204" t="s">
        <v>186</v>
      </c>
      <c r="E15" s="205" t="s">
        <v>187</v>
      </c>
      <c r="F15" s="204" t="s">
        <v>188</v>
      </c>
      <c r="G15" s="206" t="s">
        <v>189</v>
      </c>
    </row>
    <row r="16" spans="1:7" ht="47.25">
      <c r="A16" s="202" t="s">
        <v>190</v>
      </c>
      <c r="B16" s="203" t="s">
        <v>191</v>
      </c>
      <c r="C16" s="204" t="s">
        <v>131</v>
      </c>
      <c r="D16" s="204" t="s">
        <v>186</v>
      </c>
      <c r="E16" s="205" t="s">
        <v>187</v>
      </c>
      <c r="F16" s="204" t="s">
        <v>192</v>
      </c>
      <c r="G16" s="206" t="s">
        <v>193</v>
      </c>
    </row>
    <row r="17" spans="1:7" ht="47.25">
      <c r="A17" s="202" t="s">
        <v>194</v>
      </c>
      <c r="B17" s="203" t="s">
        <v>195</v>
      </c>
      <c r="C17" s="204" t="s">
        <v>131</v>
      </c>
      <c r="D17" s="204" t="s">
        <v>196</v>
      </c>
      <c r="E17" s="205">
        <v>0.99380000000000002</v>
      </c>
      <c r="F17" s="204" t="s">
        <v>197</v>
      </c>
      <c r="G17" s="206" t="s">
        <v>198</v>
      </c>
    </row>
    <row r="18" spans="1:7" ht="47.25">
      <c r="A18" s="202" t="s">
        <v>199</v>
      </c>
      <c r="B18" s="203" t="s">
        <v>200</v>
      </c>
      <c r="C18" s="204" t="s">
        <v>131</v>
      </c>
      <c r="D18" s="204" t="s">
        <v>186</v>
      </c>
      <c r="E18" s="205" t="s">
        <v>181</v>
      </c>
      <c r="F18" s="204" t="s">
        <v>201</v>
      </c>
      <c r="G18" s="206" t="s">
        <v>202</v>
      </c>
    </row>
    <row r="19" spans="1:7" ht="110.25">
      <c r="A19" s="202" t="s">
        <v>203</v>
      </c>
      <c r="B19" s="203" t="s">
        <v>204</v>
      </c>
      <c r="C19" s="204" t="s">
        <v>131</v>
      </c>
      <c r="D19" s="204" t="s">
        <v>186</v>
      </c>
      <c r="E19" s="205" t="s">
        <v>187</v>
      </c>
      <c r="F19" s="204" t="s">
        <v>205</v>
      </c>
      <c r="G19" s="206" t="s">
        <v>206</v>
      </c>
    </row>
    <row r="20" spans="1:7" ht="110.25">
      <c r="A20" s="202" t="s">
        <v>207</v>
      </c>
      <c r="B20" s="203" t="s">
        <v>208</v>
      </c>
      <c r="C20" s="204" t="s">
        <v>131</v>
      </c>
      <c r="D20" s="204" t="s">
        <v>186</v>
      </c>
      <c r="E20" s="205" t="s">
        <v>181</v>
      </c>
      <c r="F20" s="204" t="s">
        <v>209</v>
      </c>
      <c r="G20" s="206" t="s">
        <v>210</v>
      </c>
    </row>
    <row r="21" spans="1:7" ht="94.5">
      <c r="A21" s="202" t="s">
        <v>211</v>
      </c>
      <c r="B21" s="203" t="s">
        <v>212</v>
      </c>
      <c r="C21" s="204" t="s">
        <v>131</v>
      </c>
      <c r="D21" s="204" t="s">
        <v>196</v>
      </c>
      <c r="E21" s="205" t="s">
        <v>181</v>
      </c>
      <c r="F21" s="204" t="s">
        <v>213</v>
      </c>
      <c r="G21" s="206" t="s">
        <v>214</v>
      </c>
    </row>
    <row r="22" spans="1:7" ht="78.75">
      <c r="A22" s="202" t="s">
        <v>215</v>
      </c>
      <c r="B22" s="203" t="s">
        <v>216</v>
      </c>
      <c r="C22" s="204" t="s">
        <v>131</v>
      </c>
      <c r="D22" s="204" t="s">
        <v>196</v>
      </c>
      <c r="E22" s="205" t="s">
        <v>217</v>
      </c>
      <c r="F22" s="204" t="s">
        <v>218</v>
      </c>
      <c r="G22" s="206" t="s">
        <v>219</v>
      </c>
    </row>
    <row r="23" spans="1:7" ht="47.25">
      <c r="A23" s="202" t="s">
        <v>220</v>
      </c>
      <c r="B23" s="203" t="s">
        <v>221</v>
      </c>
      <c r="C23" s="204" t="s">
        <v>131</v>
      </c>
      <c r="D23" s="204" t="s">
        <v>196</v>
      </c>
      <c r="E23" s="205" t="s">
        <v>222</v>
      </c>
      <c r="F23" s="204" t="s">
        <v>223</v>
      </c>
      <c r="G23" s="206" t="s">
        <v>224</v>
      </c>
    </row>
    <row r="24" spans="1:7" ht="94.5">
      <c r="A24" s="202" t="s">
        <v>225</v>
      </c>
      <c r="B24" s="203" t="s">
        <v>226</v>
      </c>
      <c r="C24" s="204" t="s">
        <v>131</v>
      </c>
      <c r="D24" s="204" t="s">
        <v>196</v>
      </c>
      <c r="E24" s="205" t="s">
        <v>227</v>
      </c>
      <c r="F24" s="204" t="s">
        <v>228</v>
      </c>
      <c r="G24" s="206" t="s">
        <v>229</v>
      </c>
    </row>
    <row r="25" spans="1:7" ht="94.5">
      <c r="A25" s="202" t="s">
        <v>230</v>
      </c>
      <c r="B25" s="203" t="s">
        <v>231</v>
      </c>
      <c r="C25" s="204" t="s">
        <v>131</v>
      </c>
      <c r="D25" s="204" t="s">
        <v>196</v>
      </c>
      <c r="E25" s="205" t="s">
        <v>232</v>
      </c>
      <c r="F25" s="204" t="s">
        <v>233</v>
      </c>
      <c r="G25" s="206" t="s">
        <v>234</v>
      </c>
    </row>
    <row r="26" spans="1:7" ht="110.25">
      <c r="A26" s="202" t="s">
        <v>235</v>
      </c>
      <c r="B26" s="203" t="s">
        <v>236</v>
      </c>
      <c r="C26" s="204" t="s">
        <v>131</v>
      </c>
      <c r="D26" s="204" t="s">
        <v>196</v>
      </c>
      <c r="E26" s="205" t="s">
        <v>217</v>
      </c>
      <c r="F26" s="204" t="s">
        <v>237</v>
      </c>
      <c r="G26" s="206" t="s">
        <v>238</v>
      </c>
    </row>
    <row r="27" spans="1:7" ht="63">
      <c r="A27" s="202" t="s">
        <v>239</v>
      </c>
      <c r="B27" s="203" t="s">
        <v>240</v>
      </c>
      <c r="C27" s="204" t="s">
        <v>131</v>
      </c>
      <c r="D27" s="204" t="s">
        <v>186</v>
      </c>
      <c r="E27" s="205" t="s">
        <v>181</v>
      </c>
      <c r="F27" s="204" t="s">
        <v>241</v>
      </c>
      <c r="G27" s="206" t="s">
        <v>242</v>
      </c>
    </row>
    <row r="28" spans="1:7" ht="63">
      <c r="A28" s="202" t="s">
        <v>243</v>
      </c>
      <c r="B28" s="203" t="s">
        <v>244</v>
      </c>
      <c r="C28" s="204" t="s">
        <v>131</v>
      </c>
      <c r="D28" s="204" t="s">
        <v>144</v>
      </c>
      <c r="E28" s="205" t="s">
        <v>245</v>
      </c>
      <c r="F28" s="204" t="s">
        <v>246</v>
      </c>
      <c r="G28" s="206" t="s">
        <v>247</v>
      </c>
    </row>
    <row r="29" spans="1:7" ht="63">
      <c r="A29" s="202" t="s">
        <v>248</v>
      </c>
      <c r="B29" s="203" t="s">
        <v>249</v>
      </c>
      <c r="C29" s="204" t="s">
        <v>131</v>
      </c>
      <c r="D29" s="204" t="s">
        <v>144</v>
      </c>
      <c r="E29" s="205" t="s">
        <v>250</v>
      </c>
      <c r="F29" s="204" t="s">
        <v>251</v>
      </c>
      <c r="G29" s="206" t="s">
        <v>252</v>
      </c>
    </row>
    <row r="30" spans="1:7" ht="63">
      <c r="A30" s="202" t="s">
        <v>253</v>
      </c>
      <c r="B30" s="203" t="s">
        <v>254</v>
      </c>
      <c r="C30" s="204" t="s">
        <v>131</v>
      </c>
      <c r="D30" s="204" t="s">
        <v>144</v>
      </c>
      <c r="E30" s="205" t="s">
        <v>255</v>
      </c>
      <c r="F30" s="204" t="s">
        <v>256</v>
      </c>
      <c r="G30" s="206" t="s">
        <v>257</v>
      </c>
    </row>
    <row r="31" spans="1:7" ht="78.75">
      <c r="A31" s="202" t="s">
        <v>258</v>
      </c>
      <c r="B31" s="203" t="s">
        <v>259</v>
      </c>
      <c r="C31" s="204" t="s">
        <v>131</v>
      </c>
      <c r="D31" s="204" t="s">
        <v>186</v>
      </c>
      <c r="E31" s="205" t="s">
        <v>260</v>
      </c>
      <c r="F31" s="204" t="s">
        <v>261</v>
      </c>
      <c r="G31" s="206" t="s">
        <v>262</v>
      </c>
    </row>
    <row r="32" spans="1:7" ht="78.75">
      <c r="A32" s="202" t="s">
        <v>263</v>
      </c>
      <c r="B32" s="203" t="s">
        <v>264</v>
      </c>
      <c r="C32" s="204" t="s">
        <v>131</v>
      </c>
      <c r="D32" s="204" t="s">
        <v>186</v>
      </c>
      <c r="E32" s="205" t="s">
        <v>176</v>
      </c>
      <c r="F32" s="204" t="s">
        <v>265</v>
      </c>
      <c r="G32" s="206" t="s">
        <v>266</v>
      </c>
    </row>
    <row r="33" spans="1:7" ht="78.75">
      <c r="A33" s="202" t="s">
        <v>267</v>
      </c>
      <c r="B33" s="203" t="s">
        <v>268</v>
      </c>
      <c r="C33" s="204" t="s">
        <v>131</v>
      </c>
      <c r="D33" s="204" t="s">
        <v>186</v>
      </c>
      <c r="E33" s="205" t="s">
        <v>187</v>
      </c>
      <c r="F33" s="204" t="s">
        <v>269</v>
      </c>
      <c r="G33" s="206" t="s">
        <v>270</v>
      </c>
    </row>
    <row r="34" spans="1:7" ht="78.75">
      <c r="A34" s="202" t="s">
        <v>271</v>
      </c>
      <c r="B34" s="203" t="s">
        <v>272</v>
      </c>
      <c r="C34" s="204" t="s">
        <v>131</v>
      </c>
      <c r="D34" s="204" t="s">
        <v>186</v>
      </c>
      <c r="E34" s="205" t="s">
        <v>176</v>
      </c>
      <c r="F34" s="204" t="s">
        <v>273</v>
      </c>
      <c r="G34" s="206" t="s">
        <v>274</v>
      </c>
    </row>
    <row r="35" spans="1:7" ht="63">
      <c r="A35" s="202" t="s">
        <v>275</v>
      </c>
      <c r="B35" s="203" t="s">
        <v>276</v>
      </c>
      <c r="C35" s="204" t="s">
        <v>131</v>
      </c>
      <c r="D35" s="204" t="s">
        <v>186</v>
      </c>
      <c r="E35" s="205" t="s">
        <v>176</v>
      </c>
      <c r="F35" s="204" t="s">
        <v>277</v>
      </c>
      <c r="G35" s="206" t="s">
        <v>278</v>
      </c>
    </row>
    <row r="36" spans="1:7" ht="63">
      <c r="A36" s="202" t="s">
        <v>279</v>
      </c>
      <c r="B36" s="203" t="s">
        <v>280</v>
      </c>
      <c r="C36" s="204" t="s">
        <v>131</v>
      </c>
      <c r="D36" s="204" t="s">
        <v>186</v>
      </c>
      <c r="E36" s="205" t="s">
        <v>181</v>
      </c>
      <c r="F36" s="204" t="s">
        <v>281</v>
      </c>
      <c r="G36" s="206" t="s">
        <v>282</v>
      </c>
    </row>
    <row r="37" spans="1:7" ht="78.75">
      <c r="A37" s="202" t="s">
        <v>283</v>
      </c>
      <c r="B37" s="203" t="s">
        <v>284</v>
      </c>
      <c r="C37" s="204" t="s">
        <v>131</v>
      </c>
      <c r="D37" s="204" t="s">
        <v>186</v>
      </c>
      <c r="E37" s="205" t="s">
        <v>285</v>
      </c>
      <c r="F37" s="204" t="s">
        <v>286</v>
      </c>
      <c r="G37" s="206" t="s">
        <v>287</v>
      </c>
    </row>
    <row r="38" spans="1:7" ht="47.25">
      <c r="A38" s="202" t="s">
        <v>288</v>
      </c>
      <c r="B38" s="203" t="s">
        <v>289</v>
      </c>
      <c r="C38" s="204" t="s">
        <v>131</v>
      </c>
      <c r="D38" s="204" t="s">
        <v>144</v>
      </c>
      <c r="E38" s="205" t="s">
        <v>290</v>
      </c>
      <c r="F38" s="204" t="s">
        <v>291</v>
      </c>
      <c r="G38" s="206" t="s">
        <v>292</v>
      </c>
    </row>
    <row r="39" spans="1:7" ht="47.25">
      <c r="A39" s="202" t="s">
        <v>293</v>
      </c>
      <c r="B39" s="203" t="s">
        <v>294</v>
      </c>
      <c r="C39" s="204" t="s">
        <v>131</v>
      </c>
      <c r="D39" s="204" t="s">
        <v>144</v>
      </c>
      <c r="E39" s="205" t="s">
        <v>290</v>
      </c>
      <c r="F39" s="204" t="s">
        <v>295</v>
      </c>
      <c r="G39" s="206" t="s">
        <v>296</v>
      </c>
    </row>
    <row r="40" spans="1:7" ht="63">
      <c r="A40" s="202" t="s">
        <v>297</v>
      </c>
      <c r="B40" s="203" t="s">
        <v>298</v>
      </c>
      <c r="C40" s="204" t="s">
        <v>131</v>
      </c>
      <c r="D40" s="204" t="s">
        <v>186</v>
      </c>
      <c r="E40" s="205" t="s">
        <v>181</v>
      </c>
      <c r="F40" s="204" t="s">
        <v>299</v>
      </c>
      <c r="G40" s="206" t="s">
        <v>300</v>
      </c>
    </row>
    <row r="41" spans="1:7" ht="63">
      <c r="A41" s="202" t="s">
        <v>301</v>
      </c>
      <c r="B41" s="203" t="s">
        <v>302</v>
      </c>
      <c r="C41" s="204" t="s">
        <v>131</v>
      </c>
      <c r="D41" s="204" t="s">
        <v>186</v>
      </c>
      <c r="E41" s="205" t="s">
        <v>176</v>
      </c>
      <c r="F41" s="204" t="s">
        <v>303</v>
      </c>
      <c r="G41" s="206" t="s">
        <v>304</v>
      </c>
    </row>
    <row r="42" spans="1:7" ht="94.5">
      <c r="A42" s="202" t="s">
        <v>305</v>
      </c>
      <c r="B42" s="203" t="s">
        <v>306</v>
      </c>
      <c r="C42" s="204" t="s">
        <v>131</v>
      </c>
      <c r="D42" s="204" t="s">
        <v>144</v>
      </c>
      <c r="E42" s="205" t="s">
        <v>307</v>
      </c>
      <c r="F42" s="204" t="s">
        <v>308</v>
      </c>
      <c r="G42" s="206" t="s">
        <v>309</v>
      </c>
    </row>
    <row r="43" spans="1:7" ht="78.75">
      <c r="A43" s="202" t="s">
        <v>310</v>
      </c>
      <c r="B43" s="203" t="s">
        <v>311</v>
      </c>
      <c r="C43" s="204" t="s">
        <v>131</v>
      </c>
      <c r="D43" s="204" t="s">
        <v>144</v>
      </c>
      <c r="E43" s="205" t="s">
        <v>312</v>
      </c>
      <c r="F43" s="204" t="s">
        <v>313</v>
      </c>
      <c r="G43" s="206" t="s">
        <v>314</v>
      </c>
    </row>
    <row r="44" spans="1:7" ht="63">
      <c r="A44" s="202" t="s">
        <v>315</v>
      </c>
      <c r="B44" s="203" t="s">
        <v>316</v>
      </c>
      <c r="C44" s="204" t="s">
        <v>131</v>
      </c>
      <c r="D44" s="204" t="s">
        <v>196</v>
      </c>
      <c r="E44" s="205" t="s">
        <v>317</v>
      </c>
      <c r="F44" s="204" t="s">
        <v>318</v>
      </c>
      <c r="G44" s="206" t="s">
        <v>319</v>
      </c>
    </row>
    <row r="45" spans="1:7" ht="63">
      <c r="A45" s="202" t="s">
        <v>320</v>
      </c>
      <c r="B45" s="203" t="s">
        <v>321</v>
      </c>
      <c r="C45" s="204" t="s">
        <v>131</v>
      </c>
      <c r="D45" s="204" t="s">
        <v>144</v>
      </c>
      <c r="E45" s="205" t="s">
        <v>307</v>
      </c>
      <c r="F45" s="204" t="s">
        <v>322</v>
      </c>
      <c r="G45" s="206" t="s">
        <v>323</v>
      </c>
    </row>
    <row r="46" spans="1:7" ht="63">
      <c r="A46" s="202" t="s">
        <v>324</v>
      </c>
      <c r="B46" s="203" t="s">
        <v>325</v>
      </c>
      <c r="C46" s="204" t="s">
        <v>131</v>
      </c>
      <c r="D46" s="204" t="s">
        <v>144</v>
      </c>
      <c r="E46" s="205" t="s">
        <v>312</v>
      </c>
      <c r="F46" s="204" t="s">
        <v>326</v>
      </c>
      <c r="G46" s="206" t="s">
        <v>327</v>
      </c>
    </row>
    <row r="47" spans="1:7" ht="63">
      <c r="A47" s="202" t="s">
        <v>328</v>
      </c>
      <c r="B47" s="203" t="s">
        <v>329</v>
      </c>
      <c r="C47" s="204" t="s">
        <v>131</v>
      </c>
      <c r="D47" s="204" t="s">
        <v>186</v>
      </c>
      <c r="E47" s="205" t="s">
        <v>330</v>
      </c>
      <c r="F47" s="204" t="s">
        <v>331</v>
      </c>
      <c r="G47" s="206" t="s">
        <v>332</v>
      </c>
    </row>
    <row r="48" spans="1:7" ht="63">
      <c r="A48" s="202" t="s">
        <v>333</v>
      </c>
      <c r="B48" s="203" t="s">
        <v>334</v>
      </c>
      <c r="C48" s="204" t="s">
        <v>131</v>
      </c>
      <c r="D48" s="204" t="s">
        <v>144</v>
      </c>
      <c r="E48" s="205" t="s">
        <v>335</v>
      </c>
      <c r="F48" s="204" t="s">
        <v>336</v>
      </c>
      <c r="G48" s="206" t="s">
        <v>178</v>
      </c>
    </row>
    <row r="49" spans="1:7" ht="63">
      <c r="A49" s="202" t="s">
        <v>337</v>
      </c>
      <c r="B49" s="203" t="s">
        <v>338</v>
      </c>
      <c r="C49" s="204" t="s">
        <v>131</v>
      </c>
      <c r="D49" s="204" t="s">
        <v>144</v>
      </c>
      <c r="E49" s="205" t="s">
        <v>339</v>
      </c>
      <c r="F49" s="204" t="s">
        <v>340</v>
      </c>
      <c r="G49" s="206" t="s">
        <v>341</v>
      </c>
    </row>
    <row r="50" spans="1:7" ht="63">
      <c r="A50" s="202" t="s">
        <v>342</v>
      </c>
      <c r="B50" s="203" t="s">
        <v>343</v>
      </c>
      <c r="C50" s="204" t="s">
        <v>131</v>
      </c>
      <c r="D50" s="204" t="s">
        <v>144</v>
      </c>
      <c r="E50" s="205" t="s">
        <v>344</v>
      </c>
      <c r="F50" s="204" t="s">
        <v>345</v>
      </c>
      <c r="G50" s="206" t="s">
        <v>346</v>
      </c>
    </row>
    <row r="51" spans="1:7" ht="47.25">
      <c r="A51" s="202" t="s">
        <v>347</v>
      </c>
      <c r="B51" s="203" t="s">
        <v>348</v>
      </c>
      <c r="C51" s="204" t="s">
        <v>131</v>
      </c>
      <c r="D51" s="204" t="s">
        <v>186</v>
      </c>
      <c r="E51" s="205" t="s">
        <v>349</v>
      </c>
      <c r="F51" s="204" t="s">
        <v>350</v>
      </c>
      <c r="G51" s="206" t="s">
        <v>351</v>
      </c>
    </row>
    <row r="52" spans="1:7" ht="63">
      <c r="A52" s="202" t="s">
        <v>352</v>
      </c>
      <c r="B52" s="203" t="s">
        <v>353</v>
      </c>
      <c r="C52" s="204" t="s">
        <v>131</v>
      </c>
      <c r="D52" s="204" t="s">
        <v>186</v>
      </c>
      <c r="E52" s="205" t="s">
        <v>176</v>
      </c>
      <c r="F52" s="204" t="s">
        <v>354</v>
      </c>
      <c r="G52" s="206" t="s">
        <v>355</v>
      </c>
    </row>
    <row r="53" spans="1:7" ht="47.25">
      <c r="A53" s="202" t="s">
        <v>356</v>
      </c>
      <c r="B53" s="203" t="s">
        <v>357</v>
      </c>
      <c r="C53" s="204" t="s">
        <v>131</v>
      </c>
      <c r="D53" s="204" t="s">
        <v>186</v>
      </c>
      <c r="E53" s="205" t="s">
        <v>260</v>
      </c>
      <c r="F53" s="204" t="s">
        <v>358</v>
      </c>
      <c r="G53" s="206" t="s">
        <v>359</v>
      </c>
    </row>
    <row r="54" spans="1:7" ht="47.25">
      <c r="A54" s="202" t="s">
        <v>360</v>
      </c>
      <c r="B54" s="203" t="s">
        <v>361</v>
      </c>
      <c r="C54" s="204" t="s">
        <v>131</v>
      </c>
      <c r="D54" s="204" t="s">
        <v>186</v>
      </c>
      <c r="E54" s="205" t="s">
        <v>362</v>
      </c>
      <c r="F54" s="204" t="s">
        <v>363</v>
      </c>
      <c r="G54" s="206" t="s">
        <v>364</v>
      </c>
    </row>
    <row r="55" spans="1:7" ht="63">
      <c r="A55" s="202" t="s">
        <v>365</v>
      </c>
      <c r="B55" s="203" t="s">
        <v>366</v>
      </c>
      <c r="C55" s="204" t="s">
        <v>131</v>
      </c>
      <c r="D55" s="204" t="s">
        <v>186</v>
      </c>
      <c r="E55" s="205" t="s">
        <v>367</v>
      </c>
      <c r="F55" s="204" t="s">
        <v>368</v>
      </c>
      <c r="G55" s="206" t="s">
        <v>369</v>
      </c>
    </row>
    <row r="56" spans="1:7" ht="78.75">
      <c r="A56" s="202" t="s">
        <v>370</v>
      </c>
      <c r="B56" s="203" t="s">
        <v>371</v>
      </c>
      <c r="C56" s="204" t="s">
        <v>131</v>
      </c>
      <c r="D56" s="204" t="s">
        <v>196</v>
      </c>
      <c r="E56" s="205" t="s">
        <v>372</v>
      </c>
      <c r="F56" s="204" t="s">
        <v>373</v>
      </c>
      <c r="G56" s="206" t="s">
        <v>374</v>
      </c>
    </row>
    <row r="57" spans="1:7" ht="47.25">
      <c r="A57" s="202" t="s">
        <v>375</v>
      </c>
      <c r="B57" s="203" t="s">
        <v>376</v>
      </c>
      <c r="C57" s="204" t="s">
        <v>131</v>
      </c>
      <c r="D57" s="204" t="s">
        <v>144</v>
      </c>
      <c r="E57" s="205" t="s">
        <v>330</v>
      </c>
      <c r="F57" s="204" t="s">
        <v>377</v>
      </c>
      <c r="G57" s="206" t="s">
        <v>378</v>
      </c>
    </row>
    <row r="58" spans="1:7" ht="47.25">
      <c r="A58" s="202" t="s">
        <v>379</v>
      </c>
      <c r="B58" s="203" t="s">
        <v>380</v>
      </c>
      <c r="C58" s="204" t="s">
        <v>131</v>
      </c>
      <c r="D58" s="204" t="s">
        <v>381</v>
      </c>
      <c r="E58" s="205" t="s">
        <v>382</v>
      </c>
      <c r="F58" s="204" t="s">
        <v>383</v>
      </c>
      <c r="G58" s="206" t="s">
        <v>384</v>
      </c>
    </row>
    <row r="59" spans="1:7" ht="94.5">
      <c r="A59" s="202" t="s">
        <v>385</v>
      </c>
      <c r="B59" s="203" t="s">
        <v>386</v>
      </c>
      <c r="C59" s="204" t="s">
        <v>131</v>
      </c>
      <c r="D59" s="204" t="s">
        <v>196</v>
      </c>
      <c r="E59" s="205" t="s">
        <v>372</v>
      </c>
      <c r="F59" s="204" t="s">
        <v>387</v>
      </c>
      <c r="G59" s="206" t="s">
        <v>388</v>
      </c>
    </row>
    <row r="60" spans="1:7" ht="78.75">
      <c r="A60" s="202" t="s">
        <v>389</v>
      </c>
      <c r="B60" s="203" t="s">
        <v>390</v>
      </c>
      <c r="C60" s="204" t="s">
        <v>131</v>
      </c>
      <c r="D60" s="204" t="s">
        <v>196</v>
      </c>
      <c r="E60" s="205" t="s">
        <v>391</v>
      </c>
      <c r="F60" s="204" t="s">
        <v>392</v>
      </c>
      <c r="G60" s="206" t="s">
        <v>393</v>
      </c>
    </row>
    <row r="61" spans="1:7" ht="47.25">
      <c r="A61" s="202" t="s">
        <v>394</v>
      </c>
      <c r="B61" s="203" t="s">
        <v>395</v>
      </c>
      <c r="C61" s="204" t="s">
        <v>131</v>
      </c>
      <c r="D61" s="204" t="s">
        <v>196</v>
      </c>
      <c r="E61" s="205" t="s">
        <v>396</v>
      </c>
      <c r="F61" s="204" t="s">
        <v>397</v>
      </c>
      <c r="G61" s="206" t="s">
        <v>398</v>
      </c>
    </row>
    <row r="62" spans="1:7" ht="47.25">
      <c r="A62" s="202" t="s">
        <v>399</v>
      </c>
      <c r="B62" s="203" t="s">
        <v>400</v>
      </c>
      <c r="C62" s="204" t="s">
        <v>131</v>
      </c>
      <c r="D62" s="204" t="s">
        <v>196</v>
      </c>
      <c r="E62" s="205" t="s">
        <v>401</v>
      </c>
      <c r="F62" s="204" t="s">
        <v>402</v>
      </c>
      <c r="G62" s="206" t="s">
        <v>403</v>
      </c>
    </row>
    <row r="63" spans="1:7" ht="63">
      <c r="A63" s="202" t="s">
        <v>404</v>
      </c>
      <c r="B63" s="203" t="s">
        <v>405</v>
      </c>
      <c r="C63" s="204" t="s">
        <v>131</v>
      </c>
      <c r="D63" s="204" t="s">
        <v>186</v>
      </c>
      <c r="E63" s="205" t="s">
        <v>406</v>
      </c>
      <c r="F63" s="204" t="s">
        <v>407</v>
      </c>
      <c r="G63" s="206" t="s">
        <v>408</v>
      </c>
    </row>
    <row r="64" spans="1:7" ht="63">
      <c r="A64" s="202" t="s">
        <v>409</v>
      </c>
      <c r="B64" s="203" t="s">
        <v>410</v>
      </c>
      <c r="C64" s="204" t="s">
        <v>131</v>
      </c>
      <c r="D64" s="204" t="s">
        <v>186</v>
      </c>
      <c r="E64" s="205" t="s">
        <v>367</v>
      </c>
      <c r="F64" s="204" t="s">
        <v>411</v>
      </c>
      <c r="G64" s="206" t="s">
        <v>412</v>
      </c>
    </row>
    <row r="65" spans="1:7" ht="31.5">
      <c r="A65" s="202" t="s">
        <v>413</v>
      </c>
      <c r="B65" s="203" t="s">
        <v>414</v>
      </c>
      <c r="C65" s="204" t="s">
        <v>131</v>
      </c>
      <c r="D65" s="204" t="s">
        <v>186</v>
      </c>
      <c r="E65" s="205" t="s">
        <v>181</v>
      </c>
      <c r="F65" s="204" t="s">
        <v>415</v>
      </c>
      <c r="G65" s="206" t="s">
        <v>416</v>
      </c>
    </row>
    <row r="66" spans="1:7" ht="31.5">
      <c r="A66" s="202" t="s">
        <v>417</v>
      </c>
      <c r="B66" s="203" t="s">
        <v>418</v>
      </c>
      <c r="C66" s="204" t="s">
        <v>131</v>
      </c>
      <c r="D66" s="204" t="s">
        <v>381</v>
      </c>
      <c r="E66" s="205" t="s">
        <v>419</v>
      </c>
      <c r="F66" s="204" t="s">
        <v>420</v>
      </c>
      <c r="G66" s="206" t="s">
        <v>421</v>
      </c>
    </row>
    <row r="67" spans="1:7" ht="63">
      <c r="A67" s="202" t="s">
        <v>422</v>
      </c>
      <c r="B67" s="203" t="s">
        <v>423</v>
      </c>
      <c r="C67" s="204" t="s">
        <v>131</v>
      </c>
      <c r="D67" s="204" t="s">
        <v>186</v>
      </c>
      <c r="E67" s="205" t="s">
        <v>424</v>
      </c>
      <c r="F67" s="204" t="s">
        <v>425</v>
      </c>
      <c r="G67" s="206" t="s">
        <v>426</v>
      </c>
    </row>
    <row r="68" spans="1:7" ht="63">
      <c r="A68" s="202" t="s">
        <v>427</v>
      </c>
      <c r="B68" s="203" t="s">
        <v>428</v>
      </c>
      <c r="C68" s="204" t="s">
        <v>131</v>
      </c>
      <c r="D68" s="204" t="s">
        <v>186</v>
      </c>
      <c r="E68" s="205" t="s">
        <v>260</v>
      </c>
      <c r="F68" s="204" t="s">
        <v>429</v>
      </c>
      <c r="G68" s="206" t="s">
        <v>430</v>
      </c>
    </row>
    <row r="69" spans="1:7" ht="47.25">
      <c r="A69" s="202" t="s">
        <v>431</v>
      </c>
      <c r="B69" s="203" t="s">
        <v>432</v>
      </c>
      <c r="C69" s="204" t="s">
        <v>131</v>
      </c>
      <c r="D69" s="204" t="s">
        <v>186</v>
      </c>
      <c r="E69" s="205" t="s">
        <v>181</v>
      </c>
      <c r="F69" s="204" t="s">
        <v>433</v>
      </c>
      <c r="G69" s="206" t="s">
        <v>434</v>
      </c>
    </row>
    <row r="70" spans="1:7" ht="47.25">
      <c r="A70" s="202" t="s">
        <v>435</v>
      </c>
      <c r="B70" s="203" t="s">
        <v>436</v>
      </c>
      <c r="C70" s="204" t="s">
        <v>131</v>
      </c>
      <c r="D70" s="204" t="s">
        <v>186</v>
      </c>
      <c r="E70" s="205" t="s">
        <v>181</v>
      </c>
      <c r="F70" s="204" t="s">
        <v>437</v>
      </c>
      <c r="G70" s="206" t="s">
        <v>438</v>
      </c>
    </row>
    <row r="71" spans="1:7" ht="63">
      <c r="A71" s="202" t="s">
        <v>439</v>
      </c>
      <c r="B71" s="203" t="s">
        <v>440</v>
      </c>
      <c r="C71" s="204" t="s">
        <v>131</v>
      </c>
      <c r="D71" s="204" t="s">
        <v>186</v>
      </c>
      <c r="E71" s="205" t="s">
        <v>181</v>
      </c>
      <c r="F71" s="204" t="s">
        <v>441</v>
      </c>
      <c r="G71" s="206" t="s">
        <v>442</v>
      </c>
    </row>
    <row r="72" spans="1:7" ht="63">
      <c r="A72" s="202" t="s">
        <v>443</v>
      </c>
      <c r="B72" s="203" t="s">
        <v>444</v>
      </c>
      <c r="C72" s="204" t="s">
        <v>131</v>
      </c>
      <c r="D72" s="204" t="s">
        <v>186</v>
      </c>
      <c r="E72" s="205" t="s">
        <v>187</v>
      </c>
      <c r="F72" s="204" t="s">
        <v>445</v>
      </c>
      <c r="G72" s="206" t="s">
        <v>238</v>
      </c>
    </row>
    <row r="73" spans="1:7" ht="63">
      <c r="A73" s="202" t="s">
        <v>446</v>
      </c>
      <c r="B73" s="203" t="s">
        <v>447</v>
      </c>
      <c r="C73" s="204" t="s">
        <v>131</v>
      </c>
      <c r="D73" s="204" t="s">
        <v>144</v>
      </c>
      <c r="E73" s="205" t="s">
        <v>448</v>
      </c>
      <c r="F73" s="204" t="s">
        <v>449</v>
      </c>
      <c r="G73" s="206" t="s">
        <v>450</v>
      </c>
    </row>
    <row r="74" spans="1:7" ht="63">
      <c r="A74" s="202" t="s">
        <v>451</v>
      </c>
      <c r="B74" s="203" t="s">
        <v>452</v>
      </c>
      <c r="C74" s="204" t="s">
        <v>131</v>
      </c>
      <c r="D74" s="204" t="s">
        <v>196</v>
      </c>
      <c r="E74" s="205" t="s">
        <v>453</v>
      </c>
      <c r="F74" s="204" t="s">
        <v>454</v>
      </c>
      <c r="G74" s="206" t="s">
        <v>455</v>
      </c>
    </row>
    <row r="75" spans="1:7" ht="63">
      <c r="A75" s="202" t="s">
        <v>456</v>
      </c>
      <c r="B75" s="203" t="s">
        <v>457</v>
      </c>
      <c r="C75" s="204" t="s">
        <v>131</v>
      </c>
      <c r="D75" s="204" t="s">
        <v>196</v>
      </c>
      <c r="E75" s="205" t="s">
        <v>458</v>
      </c>
      <c r="F75" s="204" t="s">
        <v>459</v>
      </c>
      <c r="G75" s="206" t="s">
        <v>460</v>
      </c>
    </row>
    <row r="76" spans="1:7" ht="63">
      <c r="A76" s="202" t="s">
        <v>461</v>
      </c>
      <c r="B76" s="203" t="s">
        <v>462</v>
      </c>
      <c r="C76" s="204" t="s">
        <v>131</v>
      </c>
      <c r="D76" s="204" t="s">
        <v>196</v>
      </c>
      <c r="E76" s="205" t="s">
        <v>463</v>
      </c>
      <c r="F76" s="204" t="s">
        <v>464</v>
      </c>
      <c r="G76" s="206" t="s">
        <v>465</v>
      </c>
    </row>
    <row r="77" spans="1:7" ht="63">
      <c r="A77" s="202" t="s">
        <v>466</v>
      </c>
      <c r="B77" s="203" t="s">
        <v>467</v>
      </c>
      <c r="C77" s="204" t="s">
        <v>131</v>
      </c>
      <c r="D77" s="204" t="s">
        <v>196</v>
      </c>
      <c r="E77" s="205" t="s">
        <v>468</v>
      </c>
      <c r="F77" s="204" t="s">
        <v>469</v>
      </c>
      <c r="G77" s="206" t="s">
        <v>470</v>
      </c>
    </row>
    <row r="78" spans="1:7" ht="63">
      <c r="A78" s="202" t="s">
        <v>471</v>
      </c>
      <c r="B78" s="203" t="s">
        <v>472</v>
      </c>
      <c r="C78" s="204" t="s">
        <v>131</v>
      </c>
      <c r="D78" s="204" t="s">
        <v>196</v>
      </c>
      <c r="E78" s="205" t="s">
        <v>473</v>
      </c>
      <c r="F78" s="204" t="s">
        <v>474</v>
      </c>
      <c r="G78" s="206" t="s">
        <v>475</v>
      </c>
    </row>
    <row r="79" spans="1:7" ht="63">
      <c r="A79" s="202" t="s">
        <v>476</v>
      </c>
      <c r="B79" s="203" t="s">
        <v>477</v>
      </c>
      <c r="C79" s="204" t="s">
        <v>131</v>
      </c>
      <c r="D79" s="204" t="s">
        <v>196</v>
      </c>
      <c r="E79" s="205" t="s">
        <v>478</v>
      </c>
      <c r="F79" s="204" t="s">
        <v>479</v>
      </c>
      <c r="G79" s="206" t="s">
        <v>480</v>
      </c>
    </row>
    <row r="80" spans="1:7" ht="63">
      <c r="A80" s="202" t="s">
        <v>481</v>
      </c>
      <c r="B80" s="203" t="s">
        <v>482</v>
      </c>
      <c r="C80" s="204" t="s">
        <v>131</v>
      </c>
      <c r="D80" s="204" t="s">
        <v>196</v>
      </c>
      <c r="E80" s="205" t="s">
        <v>483</v>
      </c>
      <c r="F80" s="204" t="s">
        <v>484</v>
      </c>
      <c r="G80" s="206" t="s">
        <v>485</v>
      </c>
    </row>
    <row r="81" spans="1:7" ht="63">
      <c r="A81" s="202" t="s">
        <v>486</v>
      </c>
      <c r="B81" s="203" t="s">
        <v>487</v>
      </c>
      <c r="C81" s="204" t="s">
        <v>131</v>
      </c>
      <c r="D81" s="204" t="s">
        <v>196</v>
      </c>
      <c r="E81" s="205" t="s">
        <v>488</v>
      </c>
      <c r="F81" s="204" t="s">
        <v>489</v>
      </c>
      <c r="G81" s="206" t="s">
        <v>490</v>
      </c>
    </row>
    <row r="82" spans="1:7" ht="47.25">
      <c r="A82" s="202" t="s">
        <v>491</v>
      </c>
      <c r="B82" s="203" t="s">
        <v>492</v>
      </c>
      <c r="C82" s="204" t="s">
        <v>131</v>
      </c>
      <c r="D82" s="204" t="s">
        <v>186</v>
      </c>
      <c r="E82" s="205" t="s">
        <v>187</v>
      </c>
      <c r="F82" s="204" t="s">
        <v>493</v>
      </c>
      <c r="G82" s="206" t="s">
        <v>494</v>
      </c>
    </row>
    <row r="83" spans="1:7" ht="110.25">
      <c r="A83" s="202" t="s">
        <v>495</v>
      </c>
      <c r="B83" s="203" t="s">
        <v>496</v>
      </c>
      <c r="C83" s="204" t="s">
        <v>131</v>
      </c>
      <c r="D83" s="204" t="s">
        <v>196</v>
      </c>
      <c r="E83" s="205" t="s">
        <v>285</v>
      </c>
      <c r="F83" s="204" t="s">
        <v>497</v>
      </c>
      <c r="G83" s="206" t="s">
        <v>498</v>
      </c>
    </row>
    <row r="84" spans="1:7" ht="63">
      <c r="A84" s="202" t="s">
        <v>499</v>
      </c>
      <c r="B84" s="203" t="s">
        <v>500</v>
      </c>
      <c r="C84" s="204" t="s">
        <v>131</v>
      </c>
      <c r="D84" s="204" t="s">
        <v>381</v>
      </c>
      <c r="E84" s="205" t="s">
        <v>501</v>
      </c>
      <c r="F84" s="204" t="s">
        <v>502</v>
      </c>
      <c r="G84" s="206" t="s">
        <v>503</v>
      </c>
    </row>
    <row r="85" spans="1:7" ht="78.75">
      <c r="A85" s="202" t="s">
        <v>504</v>
      </c>
      <c r="B85" s="203" t="s">
        <v>505</v>
      </c>
      <c r="C85" s="204" t="s">
        <v>131</v>
      </c>
      <c r="D85" s="204" t="s">
        <v>186</v>
      </c>
      <c r="E85" s="205" t="s">
        <v>187</v>
      </c>
      <c r="F85" s="204" t="s">
        <v>506</v>
      </c>
      <c r="G85" s="206" t="s">
        <v>507</v>
      </c>
    </row>
    <row r="86" spans="1:7" ht="47.25">
      <c r="A86" s="202" t="s">
        <v>508</v>
      </c>
      <c r="B86" s="203" t="s">
        <v>509</v>
      </c>
      <c r="C86" s="204" t="s">
        <v>131</v>
      </c>
      <c r="D86" s="204" t="s">
        <v>186</v>
      </c>
      <c r="E86" s="205" t="s">
        <v>349</v>
      </c>
      <c r="F86" s="204" t="s">
        <v>510</v>
      </c>
      <c r="G86" s="206" t="s">
        <v>511</v>
      </c>
    </row>
    <row r="87" spans="1:7" ht="15.75">
      <c r="A87" s="412"/>
      <c r="B87" s="413"/>
      <c r="C87" s="413"/>
      <c r="D87" s="413"/>
      <c r="E87" s="414"/>
      <c r="F87" s="207" t="s">
        <v>512</v>
      </c>
      <c r="G87" s="208">
        <v>841.56</v>
      </c>
    </row>
    <row r="88" spans="1:7" ht="15.75">
      <c r="A88" s="407" t="s">
        <v>513</v>
      </c>
      <c r="B88" s="408"/>
      <c r="C88" s="408"/>
      <c r="D88" s="408"/>
      <c r="E88" s="408"/>
      <c r="F88" s="408"/>
      <c r="G88" s="409"/>
    </row>
    <row r="89" spans="1:7" ht="15.75">
      <c r="A89" s="410" t="s">
        <v>168</v>
      </c>
      <c r="B89" s="411"/>
      <c r="C89" s="200" t="s">
        <v>169</v>
      </c>
      <c r="D89" s="200" t="s">
        <v>170</v>
      </c>
      <c r="E89" s="200" t="s">
        <v>171</v>
      </c>
      <c r="F89" s="200" t="s">
        <v>172</v>
      </c>
      <c r="G89" s="201" t="s">
        <v>135</v>
      </c>
    </row>
    <row r="90" spans="1:7" ht="15.75">
      <c r="A90" s="203" t="s">
        <v>514</v>
      </c>
      <c r="B90" s="203" t="s">
        <v>515</v>
      </c>
      <c r="C90" s="204" t="s">
        <v>516</v>
      </c>
      <c r="D90" s="204" t="s">
        <v>517</v>
      </c>
      <c r="E90" s="205">
        <v>0.41</v>
      </c>
      <c r="F90" s="204">
        <v>145</v>
      </c>
      <c r="G90" s="204">
        <v>59.45</v>
      </c>
    </row>
    <row r="91" spans="1:7" ht="15.75">
      <c r="A91" s="203" t="s">
        <v>518</v>
      </c>
      <c r="B91" s="203" t="s">
        <v>519</v>
      </c>
      <c r="C91" s="204" t="s">
        <v>516</v>
      </c>
      <c r="D91" s="204" t="s">
        <v>196</v>
      </c>
      <c r="E91" s="205">
        <v>1</v>
      </c>
      <c r="F91" s="204">
        <v>87.5</v>
      </c>
      <c r="G91" s="204">
        <v>87.5</v>
      </c>
    </row>
    <row r="92" spans="1:7" ht="15.75">
      <c r="A92" s="203" t="s">
        <v>520</v>
      </c>
      <c r="B92" s="203" t="s">
        <v>521</v>
      </c>
      <c r="C92" s="204" t="s">
        <v>516</v>
      </c>
      <c r="D92" s="204" t="s">
        <v>522</v>
      </c>
      <c r="E92" s="205">
        <v>0.1</v>
      </c>
      <c r="F92" s="204">
        <v>9.5500000000000007</v>
      </c>
      <c r="G92" s="204">
        <v>0.96</v>
      </c>
    </row>
    <row r="93" spans="1:7" ht="31.5">
      <c r="A93" s="203">
        <v>280013</v>
      </c>
      <c r="B93" s="203" t="s">
        <v>523</v>
      </c>
      <c r="C93" s="204" t="s">
        <v>516</v>
      </c>
      <c r="D93" s="204" t="s">
        <v>524</v>
      </c>
      <c r="E93" s="205">
        <v>0.4</v>
      </c>
      <c r="F93" s="204">
        <v>18.29</v>
      </c>
      <c r="G93" s="204">
        <v>7.32</v>
      </c>
    </row>
    <row r="94" spans="1:7" ht="31.5">
      <c r="A94" s="203">
        <v>280026</v>
      </c>
      <c r="B94" s="203" t="s">
        <v>525</v>
      </c>
      <c r="C94" s="204" t="s">
        <v>516</v>
      </c>
      <c r="D94" s="204" t="s">
        <v>524</v>
      </c>
      <c r="E94" s="205">
        <v>0.4</v>
      </c>
      <c r="F94" s="204">
        <v>14.62</v>
      </c>
      <c r="G94" s="204">
        <v>5.85</v>
      </c>
    </row>
    <row r="95" spans="1:7" ht="15.75">
      <c r="A95" s="412"/>
      <c r="B95" s="413"/>
      <c r="C95" s="413"/>
      <c r="D95" s="413"/>
      <c r="E95" s="414"/>
      <c r="F95" s="209" t="s">
        <v>512</v>
      </c>
      <c r="G95" s="210">
        <v>161.08000000000001</v>
      </c>
    </row>
    <row r="96" spans="1:7" ht="15.75">
      <c r="A96" s="418" t="s">
        <v>526</v>
      </c>
      <c r="B96" s="419"/>
      <c r="C96" s="419"/>
      <c r="D96" s="419"/>
      <c r="E96" s="419"/>
      <c r="F96" s="419"/>
      <c r="G96" s="420"/>
    </row>
    <row r="97" spans="1:7" ht="15.75">
      <c r="A97" s="410" t="s">
        <v>168</v>
      </c>
      <c r="B97" s="411"/>
      <c r="C97" s="200" t="s">
        <v>169</v>
      </c>
      <c r="D97" s="200" t="s">
        <v>170</v>
      </c>
      <c r="E97" s="200" t="s">
        <v>171</v>
      </c>
      <c r="F97" s="200" t="s">
        <v>172</v>
      </c>
      <c r="G97" s="201" t="s">
        <v>135</v>
      </c>
    </row>
    <row r="98" spans="1:7" ht="31.5">
      <c r="A98" s="202" t="s">
        <v>527</v>
      </c>
      <c r="B98" s="203" t="s">
        <v>525</v>
      </c>
      <c r="C98" s="204" t="s">
        <v>131</v>
      </c>
      <c r="D98" s="204" t="s">
        <v>524</v>
      </c>
      <c r="E98" s="205" t="s">
        <v>528</v>
      </c>
      <c r="F98" s="204" t="s">
        <v>529</v>
      </c>
      <c r="G98" s="206">
        <v>0.04</v>
      </c>
    </row>
    <row r="99" spans="1:7" ht="31.5">
      <c r="A99" s="202" t="s">
        <v>530</v>
      </c>
      <c r="B99" s="203" t="s">
        <v>531</v>
      </c>
      <c r="C99" s="204" t="str">
        <f>C98</f>
        <v>SINAPI</v>
      </c>
      <c r="D99" s="204" t="s">
        <v>524</v>
      </c>
      <c r="E99" s="205" t="s">
        <v>528</v>
      </c>
      <c r="F99" s="204" t="s">
        <v>532</v>
      </c>
      <c r="G99" s="206">
        <v>0.05</v>
      </c>
    </row>
    <row r="100" spans="1:7" ht="47.25">
      <c r="A100" s="202" t="s">
        <v>533</v>
      </c>
      <c r="B100" s="203" t="s">
        <v>534</v>
      </c>
      <c r="C100" s="204" t="str">
        <f>C99</f>
        <v>SINAPI</v>
      </c>
      <c r="D100" s="204" t="s">
        <v>535</v>
      </c>
      <c r="E100" s="205" t="s">
        <v>536</v>
      </c>
      <c r="F100" s="204" t="s">
        <v>537</v>
      </c>
      <c r="G100" s="206">
        <v>0.09</v>
      </c>
    </row>
    <row r="101" spans="1:7" ht="47.25">
      <c r="A101" s="202" t="s">
        <v>538</v>
      </c>
      <c r="B101" s="203" t="s">
        <v>539</v>
      </c>
      <c r="C101" s="204" t="str">
        <f>C100</f>
        <v>SINAPI</v>
      </c>
      <c r="D101" s="204" t="s">
        <v>540</v>
      </c>
      <c r="E101" s="205" t="s">
        <v>541</v>
      </c>
      <c r="F101" s="204" t="s">
        <v>542</v>
      </c>
      <c r="G101" s="206">
        <v>0.06</v>
      </c>
    </row>
    <row r="102" spans="1:7" ht="15.75">
      <c r="A102" s="412"/>
      <c r="B102" s="413"/>
      <c r="C102" s="413"/>
      <c r="D102" s="413"/>
      <c r="E102" s="414"/>
      <c r="F102" s="209" t="s">
        <v>512</v>
      </c>
      <c r="G102" s="211">
        <f>SUM(G98:G101)</f>
        <v>0.24</v>
      </c>
    </row>
    <row r="103" spans="1:7" ht="33" customHeight="1">
      <c r="A103" s="407" t="s">
        <v>543</v>
      </c>
      <c r="B103" s="408"/>
      <c r="C103" s="408"/>
      <c r="D103" s="408"/>
      <c r="E103" s="408"/>
      <c r="F103" s="408"/>
      <c r="G103" s="409"/>
    </row>
    <row r="104" spans="1:7" ht="15.75">
      <c r="A104" s="410" t="s">
        <v>168</v>
      </c>
      <c r="B104" s="411"/>
      <c r="C104" s="200" t="s">
        <v>169</v>
      </c>
      <c r="D104" s="200" t="s">
        <v>170</v>
      </c>
      <c r="E104" s="200" t="s">
        <v>171</v>
      </c>
      <c r="F104" s="200" t="s">
        <v>172</v>
      </c>
      <c r="G104" s="201" t="s">
        <v>135</v>
      </c>
    </row>
    <row r="105" spans="1:7" ht="47.25">
      <c r="A105" s="202" t="s">
        <v>544</v>
      </c>
      <c r="B105" s="203" t="s">
        <v>545</v>
      </c>
      <c r="C105" s="204" t="s">
        <v>131</v>
      </c>
      <c r="D105" s="204" t="s">
        <v>540</v>
      </c>
      <c r="E105" s="205" t="s">
        <v>546</v>
      </c>
      <c r="F105" s="204" t="s">
        <v>547</v>
      </c>
      <c r="G105" s="206">
        <v>1.45</v>
      </c>
    </row>
    <row r="106" spans="1:7" ht="47.25">
      <c r="A106" s="202" t="s">
        <v>548</v>
      </c>
      <c r="B106" s="203" t="s">
        <v>549</v>
      </c>
      <c r="C106" s="204" t="s">
        <v>131</v>
      </c>
      <c r="D106" s="204" t="s">
        <v>535</v>
      </c>
      <c r="E106" s="205" t="s">
        <v>550</v>
      </c>
      <c r="F106" s="204" t="s">
        <v>551</v>
      </c>
      <c r="G106" s="206">
        <v>0.75</v>
      </c>
    </row>
    <row r="107" spans="1:7" ht="31.5">
      <c r="A107" s="202" t="s">
        <v>527</v>
      </c>
      <c r="B107" s="203" t="s">
        <v>525</v>
      </c>
      <c r="C107" s="204" t="s">
        <v>131</v>
      </c>
      <c r="D107" s="204" t="s">
        <v>524</v>
      </c>
      <c r="E107" s="205" t="s">
        <v>552</v>
      </c>
      <c r="F107" s="204" t="s">
        <v>529</v>
      </c>
      <c r="G107" s="206">
        <v>0.37</v>
      </c>
    </row>
    <row r="108" spans="1:7" ht="15.75">
      <c r="A108" s="412"/>
      <c r="B108" s="413"/>
      <c r="C108" s="413"/>
      <c r="D108" s="413"/>
      <c r="E108" s="414"/>
      <c r="F108" s="207" t="s">
        <v>512</v>
      </c>
      <c r="G108" s="212">
        <f>SUM(G105:G107)</f>
        <v>2.5700000000000003</v>
      </c>
    </row>
    <row r="109" spans="1:7" ht="32.25" customHeight="1">
      <c r="A109" s="407" t="s">
        <v>553</v>
      </c>
      <c r="B109" s="408"/>
      <c r="C109" s="408"/>
      <c r="D109" s="408"/>
      <c r="E109" s="408"/>
      <c r="F109" s="408"/>
      <c r="G109" s="409"/>
    </row>
    <row r="110" spans="1:7" ht="15.75">
      <c r="A110" s="410" t="s">
        <v>168</v>
      </c>
      <c r="B110" s="411"/>
      <c r="C110" s="200" t="s">
        <v>169</v>
      </c>
      <c r="D110" s="200" t="s">
        <v>170</v>
      </c>
      <c r="E110" s="200" t="s">
        <v>171</v>
      </c>
      <c r="F110" s="200" t="s">
        <v>172</v>
      </c>
      <c r="G110" s="201" t="s">
        <v>135</v>
      </c>
    </row>
    <row r="111" spans="1:7" ht="63">
      <c r="A111" s="202" t="s">
        <v>554</v>
      </c>
      <c r="B111" s="203" t="s">
        <v>555</v>
      </c>
      <c r="C111" s="204" t="str">
        <f>C105</f>
        <v>SINAPI</v>
      </c>
      <c r="D111" s="204" t="s">
        <v>540</v>
      </c>
      <c r="E111" s="205" t="s">
        <v>556</v>
      </c>
      <c r="F111" s="204" t="s">
        <v>557</v>
      </c>
      <c r="G111" s="206" t="s">
        <v>558</v>
      </c>
    </row>
    <row r="112" spans="1:7" ht="63">
      <c r="A112" s="202" t="s">
        <v>559</v>
      </c>
      <c r="B112" s="203" t="s">
        <v>560</v>
      </c>
      <c r="C112" s="204" t="str">
        <f>C111</f>
        <v>SINAPI</v>
      </c>
      <c r="D112" s="204" t="s">
        <v>535</v>
      </c>
      <c r="E112" s="205" t="s">
        <v>561</v>
      </c>
      <c r="F112" s="204" t="s">
        <v>562</v>
      </c>
      <c r="G112" s="206" t="s">
        <v>563</v>
      </c>
    </row>
    <row r="113" spans="1:7" ht="31.5">
      <c r="A113" s="202" t="s">
        <v>527</v>
      </c>
      <c r="B113" s="203" t="s">
        <v>525</v>
      </c>
      <c r="C113" s="204" t="str">
        <f>C112</f>
        <v>SINAPI</v>
      </c>
      <c r="D113" s="204" t="s">
        <v>524</v>
      </c>
      <c r="E113" s="205" t="s">
        <v>561</v>
      </c>
      <c r="F113" s="204" t="s">
        <v>529</v>
      </c>
      <c r="G113" s="206" t="s">
        <v>558</v>
      </c>
    </row>
    <row r="114" spans="1:7" ht="15.75">
      <c r="A114" s="412"/>
      <c r="B114" s="413"/>
      <c r="C114" s="413"/>
      <c r="D114" s="413"/>
      <c r="E114" s="414"/>
      <c r="F114" s="207" t="s">
        <v>512</v>
      </c>
      <c r="G114" s="212">
        <v>7.0000000000000007E-2</v>
      </c>
    </row>
    <row r="115" spans="1:7" ht="36" customHeight="1">
      <c r="A115" s="407" t="s">
        <v>564</v>
      </c>
      <c r="B115" s="408"/>
      <c r="C115" s="408"/>
      <c r="D115" s="408"/>
      <c r="E115" s="408"/>
      <c r="F115" s="408"/>
      <c r="G115" s="409"/>
    </row>
    <row r="116" spans="1:7" ht="15.75">
      <c r="A116" s="410" t="s">
        <v>168</v>
      </c>
      <c r="B116" s="411"/>
      <c r="C116" s="200" t="s">
        <v>169</v>
      </c>
      <c r="D116" s="200" t="s">
        <v>170</v>
      </c>
      <c r="E116" s="200" t="s">
        <v>171</v>
      </c>
      <c r="F116" s="200" t="s">
        <v>172</v>
      </c>
      <c r="G116" s="201" t="s">
        <v>135</v>
      </c>
    </row>
    <row r="117" spans="1:7" ht="94.5">
      <c r="A117" s="202" t="s">
        <v>565</v>
      </c>
      <c r="B117" s="203" t="s">
        <v>566</v>
      </c>
      <c r="C117" s="204" t="s">
        <v>131</v>
      </c>
      <c r="D117" s="204" t="s">
        <v>540</v>
      </c>
      <c r="E117" s="205" t="s">
        <v>561</v>
      </c>
      <c r="F117" s="204" t="s">
        <v>567</v>
      </c>
      <c r="G117" s="206" t="s">
        <v>568</v>
      </c>
    </row>
    <row r="118" spans="1:7" ht="94.5">
      <c r="A118" s="202" t="s">
        <v>569</v>
      </c>
      <c r="B118" s="203" t="s">
        <v>570</v>
      </c>
      <c r="C118" s="204" t="s">
        <v>131</v>
      </c>
      <c r="D118" s="204" t="s">
        <v>535</v>
      </c>
      <c r="E118" s="205" t="s">
        <v>571</v>
      </c>
      <c r="F118" s="204" t="s">
        <v>572</v>
      </c>
      <c r="G118" s="206" t="s">
        <v>573</v>
      </c>
    </row>
    <row r="119" spans="1:7" ht="63">
      <c r="A119" s="202" t="s">
        <v>554</v>
      </c>
      <c r="B119" s="203" t="s">
        <v>555</v>
      </c>
      <c r="C119" s="204" t="s">
        <v>131</v>
      </c>
      <c r="D119" s="204" t="s">
        <v>540</v>
      </c>
      <c r="E119" s="205" t="s">
        <v>556</v>
      </c>
      <c r="F119" s="204" t="s">
        <v>557</v>
      </c>
      <c r="G119" s="206" t="s">
        <v>558</v>
      </c>
    </row>
    <row r="120" spans="1:7" ht="63">
      <c r="A120" s="202" t="s">
        <v>559</v>
      </c>
      <c r="B120" s="203" t="s">
        <v>560</v>
      </c>
      <c r="C120" s="204" t="s">
        <v>131</v>
      </c>
      <c r="D120" s="204" t="s">
        <v>535</v>
      </c>
      <c r="E120" s="205" t="s">
        <v>574</v>
      </c>
      <c r="F120" s="204" t="s">
        <v>562</v>
      </c>
      <c r="G120" s="206" t="s">
        <v>575</v>
      </c>
    </row>
    <row r="121" spans="1:7" ht="78.75">
      <c r="A121" s="202" t="s">
        <v>576</v>
      </c>
      <c r="B121" s="203" t="s">
        <v>577</v>
      </c>
      <c r="C121" s="204" t="s">
        <v>131</v>
      </c>
      <c r="D121" s="204" t="s">
        <v>540</v>
      </c>
      <c r="E121" s="205" t="s">
        <v>578</v>
      </c>
      <c r="F121" s="204" t="s">
        <v>579</v>
      </c>
      <c r="G121" s="206" t="s">
        <v>573</v>
      </c>
    </row>
    <row r="122" spans="1:7" ht="31.5">
      <c r="A122" s="202" t="s">
        <v>527</v>
      </c>
      <c r="B122" s="203" t="s">
        <v>525</v>
      </c>
      <c r="C122" s="204" t="s">
        <v>131</v>
      </c>
      <c r="D122" s="204" t="s">
        <v>524</v>
      </c>
      <c r="E122" s="205" t="s">
        <v>574</v>
      </c>
      <c r="F122" s="204" t="s">
        <v>529</v>
      </c>
      <c r="G122" s="206" t="s">
        <v>580</v>
      </c>
    </row>
    <row r="123" spans="1:7" ht="78.75">
      <c r="A123" s="202" t="s">
        <v>581</v>
      </c>
      <c r="B123" s="203" t="s">
        <v>582</v>
      </c>
      <c r="C123" s="204" t="s">
        <v>131</v>
      </c>
      <c r="D123" s="204" t="s">
        <v>535</v>
      </c>
      <c r="E123" s="205" t="s">
        <v>419</v>
      </c>
      <c r="F123" s="204" t="s">
        <v>583</v>
      </c>
      <c r="G123" s="206" t="s">
        <v>584</v>
      </c>
    </row>
    <row r="124" spans="1:7" ht="15.75">
      <c r="A124" s="412"/>
      <c r="B124" s="413"/>
      <c r="C124" s="413"/>
      <c r="D124" s="413"/>
      <c r="E124" s="414"/>
      <c r="F124" s="207" t="s">
        <v>512</v>
      </c>
      <c r="G124" s="212">
        <v>1.44</v>
      </c>
    </row>
    <row r="125" spans="1:7" ht="54" customHeight="1">
      <c r="A125" s="407" t="s">
        <v>585</v>
      </c>
      <c r="B125" s="408"/>
      <c r="C125" s="408"/>
      <c r="D125" s="408"/>
      <c r="E125" s="408"/>
      <c r="F125" s="408"/>
      <c r="G125" s="409"/>
    </row>
    <row r="126" spans="1:7" ht="15.75">
      <c r="A126" s="410" t="s">
        <v>168</v>
      </c>
      <c r="B126" s="411"/>
      <c r="C126" s="200" t="s">
        <v>169</v>
      </c>
      <c r="D126" s="200" t="s">
        <v>170</v>
      </c>
      <c r="E126" s="200" t="s">
        <v>171</v>
      </c>
      <c r="F126" s="200" t="s">
        <v>172</v>
      </c>
      <c r="G126" s="201" t="s">
        <v>135</v>
      </c>
    </row>
    <row r="127" spans="1:7" ht="63">
      <c r="A127" s="202" t="s">
        <v>586</v>
      </c>
      <c r="B127" s="203" t="s">
        <v>587</v>
      </c>
      <c r="C127" s="204" t="s">
        <v>131</v>
      </c>
      <c r="D127" s="204" t="s">
        <v>540</v>
      </c>
      <c r="E127" s="205" t="s">
        <v>588</v>
      </c>
      <c r="F127" s="204" t="s">
        <v>589</v>
      </c>
      <c r="G127" s="206" t="s">
        <v>590</v>
      </c>
    </row>
    <row r="128" spans="1:7" ht="63">
      <c r="A128" s="202" t="s">
        <v>591</v>
      </c>
      <c r="B128" s="203" t="s">
        <v>592</v>
      </c>
      <c r="C128" s="204" t="s">
        <v>131</v>
      </c>
      <c r="D128" s="204" t="s">
        <v>535</v>
      </c>
      <c r="E128" s="205" t="s">
        <v>593</v>
      </c>
      <c r="F128" s="204" t="s">
        <v>594</v>
      </c>
      <c r="G128" s="206" t="s">
        <v>595</v>
      </c>
    </row>
    <row r="129" spans="1:7" ht="47.25">
      <c r="A129" s="202" t="s">
        <v>596</v>
      </c>
      <c r="B129" s="203" t="s">
        <v>597</v>
      </c>
      <c r="C129" s="204" t="s">
        <v>131</v>
      </c>
      <c r="D129" s="204" t="s">
        <v>144</v>
      </c>
      <c r="E129" s="205" t="s">
        <v>598</v>
      </c>
      <c r="F129" s="204" t="s">
        <v>599</v>
      </c>
      <c r="G129" s="206" t="s">
        <v>600</v>
      </c>
    </row>
    <row r="130" spans="1:7" ht="31.5">
      <c r="A130" s="202" t="s">
        <v>601</v>
      </c>
      <c r="B130" s="203" t="s">
        <v>602</v>
      </c>
      <c r="C130" s="204" t="s">
        <v>131</v>
      </c>
      <c r="D130" s="204" t="s">
        <v>524</v>
      </c>
      <c r="E130" s="205" t="s">
        <v>603</v>
      </c>
      <c r="F130" s="204" t="s">
        <v>604</v>
      </c>
      <c r="G130" s="206" t="s">
        <v>291</v>
      </c>
    </row>
    <row r="131" spans="1:7" ht="31.5">
      <c r="A131" s="202" t="s">
        <v>527</v>
      </c>
      <c r="B131" s="203" t="s">
        <v>525</v>
      </c>
      <c r="C131" s="204" t="s">
        <v>131</v>
      </c>
      <c r="D131" s="204" t="s">
        <v>524</v>
      </c>
      <c r="E131" s="205" t="s">
        <v>605</v>
      </c>
      <c r="F131" s="204" t="s">
        <v>529</v>
      </c>
      <c r="G131" s="206" t="s">
        <v>606</v>
      </c>
    </row>
    <row r="132" spans="1:7" ht="47.25">
      <c r="A132" s="202" t="s">
        <v>607</v>
      </c>
      <c r="B132" s="203" t="s">
        <v>608</v>
      </c>
      <c r="C132" s="204" t="s">
        <v>131</v>
      </c>
      <c r="D132" s="204" t="s">
        <v>381</v>
      </c>
      <c r="E132" s="205" t="s">
        <v>609</v>
      </c>
      <c r="F132" s="204" t="s">
        <v>610</v>
      </c>
      <c r="G132" s="206" t="s">
        <v>611</v>
      </c>
    </row>
    <row r="133" spans="1:7" ht="15.75">
      <c r="A133" s="412"/>
      <c r="B133" s="413"/>
      <c r="C133" s="413"/>
      <c r="D133" s="413"/>
      <c r="E133" s="414"/>
      <c r="F133" s="207" t="s">
        <v>512</v>
      </c>
      <c r="G133" s="212">
        <v>149.72</v>
      </c>
    </row>
    <row r="134" spans="1:7" ht="46.5" customHeight="1">
      <c r="A134" s="407" t="s">
        <v>664</v>
      </c>
      <c r="B134" s="408"/>
      <c r="C134" s="408"/>
      <c r="D134" s="408"/>
      <c r="E134" s="408"/>
      <c r="F134" s="408"/>
      <c r="G134" s="409"/>
    </row>
    <row r="135" spans="1:7" ht="15.75">
      <c r="A135" s="410" t="s">
        <v>168</v>
      </c>
      <c r="B135" s="411"/>
      <c r="C135" s="200" t="s">
        <v>169</v>
      </c>
      <c r="D135" s="200" t="s">
        <v>170</v>
      </c>
      <c r="E135" s="200" t="s">
        <v>171</v>
      </c>
      <c r="F135" s="200" t="s">
        <v>172</v>
      </c>
      <c r="G135" s="201" t="s">
        <v>135</v>
      </c>
    </row>
    <row r="136" spans="1:7" ht="63">
      <c r="A136" s="202" t="s">
        <v>586</v>
      </c>
      <c r="B136" s="203" t="s">
        <v>587</v>
      </c>
      <c r="C136" s="204" t="s">
        <v>131</v>
      </c>
      <c r="D136" s="204" t="s">
        <v>540</v>
      </c>
      <c r="E136" s="205" t="s">
        <v>667</v>
      </c>
      <c r="F136" s="204" t="s">
        <v>589</v>
      </c>
      <c r="G136" s="206" t="s">
        <v>668</v>
      </c>
    </row>
    <row r="137" spans="1:7" ht="63">
      <c r="A137" s="202" t="s">
        <v>591</v>
      </c>
      <c r="B137" s="203" t="s">
        <v>592</v>
      </c>
      <c r="C137" s="204" t="s">
        <v>131</v>
      </c>
      <c r="D137" s="204" t="s">
        <v>535</v>
      </c>
      <c r="E137" s="205" t="s">
        <v>669</v>
      </c>
      <c r="F137" s="204" t="s">
        <v>594</v>
      </c>
      <c r="G137" s="206" t="s">
        <v>373</v>
      </c>
    </row>
    <row r="138" spans="1:7" ht="47.25">
      <c r="A138" s="202" t="s">
        <v>665</v>
      </c>
      <c r="B138" s="203" t="s">
        <v>666</v>
      </c>
      <c r="C138" s="204" t="s">
        <v>131</v>
      </c>
      <c r="D138" s="204" t="s">
        <v>144</v>
      </c>
      <c r="E138" s="205" t="s">
        <v>598</v>
      </c>
      <c r="F138" s="204" t="s">
        <v>670</v>
      </c>
      <c r="G138" s="206" t="s">
        <v>671</v>
      </c>
    </row>
    <row r="139" spans="1:7" ht="31.5">
      <c r="A139" s="202" t="s">
        <v>601</v>
      </c>
      <c r="B139" s="203" t="s">
        <v>602</v>
      </c>
      <c r="C139" s="204" t="s">
        <v>131</v>
      </c>
      <c r="D139" s="204" t="s">
        <v>524</v>
      </c>
      <c r="E139" s="205" t="s">
        <v>672</v>
      </c>
      <c r="F139" s="204" t="s">
        <v>604</v>
      </c>
      <c r="G139" s="206" t="s">
        <v>673</v>
      </c>
    </row>
    <row r="140" spans="1:7" ht="31.5">
      <c r="A140" s="202" t="s">
        <v>527</v>
      </c>
      <c r="B140" s="203" t="s">
        <v>525</v>
      </c>
      <c r="C140" s="204" t="s">
        <v>131</v>
      </c>
      <c r="D140" s="204" t="s">
        <v>524</v>
      </c>
      <c r="E140" s="205" t="s">
        <v>674</v>
      </c>
      <c r="F140" s="204" t="s">
        <v>529</v>
      </c>
      <c r="G140" s="206" t="s">
        <v>675</v>
      </c>
    </row>
    <row r="141" spans="1:7" ht="47.25">
      <c r="A141" s="202" t="s">
        <v>607</v>
      </c>
      <c r="B141" s="203" t="s">
        <v>608</v>
      </c>
      <c r="C141" s="204" t="str">
        <f>C140</f>
        <v>SINAPI</v>
      </c>
      <c r="D141" s="204" t="s">
        <v>381</v>
      </c>
      <c r="E141" s="205" t="s">
        <v>676</v>
      </c>
      <c r="F141" s="204" t="s">
        <v>610</v>
      </c>
      <c r="G141" s="206" t="s">
        <v>677</v>
      </c>
    </row>
    <row r="142" spans="1:7" ht="15.75">
      <c r="A142" s="415"/>
      <c r="B142" s="416"/>
      <c r="C142" s="416"/>
      <c r="D142" s="416"/>
      <c r="E142" s="417"/>
      <c r="F142" s="207" t="s">
        <v>512</v>
      </c>
      <c r="G142" s="212">
        <v>286.11</v>
      </c>
    </row>
    <row r="143" spans="1:7" ht="45" customHeight="1">
      <c r="A143" s="407" t="s">
        <v>663</v>
      </c>
      <c r="B143" s="408"/>
      <c r="C143" s="408"/>
      <c r="D143" s="408"/>
      <c r="E143" s="408"/>
      <c r="F143" s="408"/>
      <c r="G143" s="409"/>
    </row>
    <row r="144" spans="1:7" ht="15.75">
      <c r="A144" s="410" t="s">
        <v>168</v>
      </c>
      <c r="B144" s="411"/>
      <c r="C144" s="200" t="s">
        <v>169</v>
      </c>
      <c r="D144" s="200" t="s">
        <v>170</v>
      </c>
      <c r="E144" s="200" t="s">
        <v>171</v>
      </c>
      <c r="F144" s="200" t="s">
        <v>172</v>
      </c>
      <c r="G144" s="201" t="s">
        <v>135</v>
      </c>
    </row>
    <row r="145" spans="1:7" ht="31.5">
      <c r="A145" s="202" t="s">
        <v>612</v>
      </c>
      <c r="B145" s="203" t="s">
        <v>613</v>
      </c>
      <c r="C145" s="204" t="s">
        <v>131</v>
      </c>
      <c r="D145" s="204" t="s">
        <v>381</v>
      </c>
      <c r="E145" s="205" t="s">
        <v>614</v>
      </c>
      <c r="F145" s="204" t="s">
        <v>615</v>
      </c>
      <c r="G145" s="206" t="s">
        <v>616</v>
      </c>
    </row>
    <row r="146" spans="1:7" ht="63">
      <c r="A146" s="202" t="s">
        <v>617</v>
      </c>
      <c r="B146" s="203" t="s">
        <v>618</v>
      </c>
      <c r="C146" s="204" t="str">
        <f>C145</f>
        <v>SINAPI</v>
      </c>
      <c r="D146" s="204" t="s">
        <v>196</v>
      </c>
      <c r="E146" s="205" t="s">
        <v>619</v>
      </c>
      <c r="F146" s="204" t="s">
        <v>620</v>
      </c>
      <c r="G146" s="206" t="s">
        <v>621</v>
      </c>
    </row>
    <row r="147" spans="1:7" ht="47.25">
      <c r="A147" s="202" t="s">
        <v>379</v>
      </c>
      <c r="B147" s="203" t="s">
        <v>380</v>
      </c>
      <c r="C147" s="204" t="str">
        <f>C146</f>
        <v>SINAPI</v>
      </c>
      <c r="D147" s="204" t="s">
        <v>381</v>
      </c>
      <c r="E147" s="205" t="s">
        <v>622</v>
      </c>
      <c r="F147" s="204" t="s">
        <v>383</v>
      </c>
      <c r="G147" s="206" t="s">
        <v>623</v>
      </c>
    </row>
    <row r="148" spans="1:7" ht="63">
      <c r="A148" s="202" t="s">
        <v>624</v>
      </c>
      <c r="B148" s="203" t="s">
        <v>625</v>
      </c>
      <c r="C148" s="204" t="str">
        <f>C147</f>
        <v>SINAPI</v>
      </c>
      <c r="D148" s="204" t="s">
        <v>381</v>
      </c>
      <c r="E148" s="205" t="s">
        <v>626</v>
      </c>
      <c r="F148" s="204" t="s">
        <v>627</v>
      </c>
      <c r="G148" s="206" t="s">
        <v>628</v>
      </c>
    </row>
    <row r="149" spans="1:7" ht="15.75">
      <c r="A149" s="412"/>
      <c r="B149" s="413"/>
      <c r="C149" s="413"/>
      <c r="D149" s="413"/>
      <c r="E149" s="414"/>
      <c r="F149" s="207" t="s">
        <v>512</v>
      </c>
      <c r="G149" s="212">
        <v>1214.54</v>
      </c>
    </row>
    <row r="150" spans="1:7" ht="57.75" customHeight="1">
      <c r="A150" s="407" t="s">
        <v>678</v>
      </c>
      <c r="B150" s="408"/>
      <c r="C150" s="408"/>
      <c r="D150" s="408"/>
      <c r="E150" s="408"/>
      <c r="F150" s="408"/>
      <c r="G150" s="409"/>
    </row>
    <row r="151" spans="1:7" ht="15.75">
      <c r="A151" s="410" t="s">
        <v>168</v>
      </c>
      <c r="B151" s="411"/>
      <c r="C151" s="200" t="s">
        <v>169</v>
      </c>
      <c r="D151" s="200" t="s">
        <v>170</v>
      </c>
      <c r="E151" s="200" t="s">
        <v>171</v>
      </c>
      <c r="F151" s="200" t="s">
        <v>172</v>
      </c>
      <c r="G151" s="201" t="s">
        <v>135</v>
      </c>
    </row>
    <row r="152" spans="1:7" ht="31.5">
      <c r="A152" s="202" t="s">
        <v>612</v>
      </c>
      <c r="B152" s="203" t="s">
        <v>613</v>
      </c>
      <c r="C152" s="204" t="s">
        <v>131</v>
      </c>
      <c r="D152" s="204" t="s">
        <v>381</v>
      </c>
      <c r="E152" s="205" t="s">
        <v>679</v>
      </c>
      <c r="F152" s="204" t="s">
        <v>615</v>
      </c>
      <c r="G152" s="206" t="s">
        <v>680</v>
      </c>
    </row>
    <row r="153" spans="1:7" ht="63">
      <c r="A153" s="202" t="s">
        <v>617</v>
      </c>
      <c r="B153" s="203" t="s">
        <v>618</v>
      </c>
      <c r="C153" s="204" t="str">
        <f>C152</f>
        <v>SINAPI</v>
      </c>
      <c r="D153" s="204" t="s">
        <v>196</v>
      </c>
      <c r="E153" s="205" t="s">
        <v>681</v>
      </c>
      <c r="F153" s="204" t="s">
        <v>620</v>
      </c>
      <c r="G153" s="206" t="s">
        <v>682</v>
      </c>
    </row>
    <row r="154" spans="1:7" ht="47.25">
      <c r="A154" s="202" t="s">
        <v>379</v>
      </c>
      <c r="B154" s="203" t="s">
        <v>380</v>
      </c>
      <c r="C154" s="204" t="str">
        <f>C153</f>
        <v>SINAPI</v>
      </c>
      <c r="D154" s="204" t="s">
        <v>381</v>
      </c>
      <c r="E154" s="205" t="s">
        <v>683</v>
      </c>
      <c r="F154" s="204" t="s">
        <v>383</v>
      </c>
      <c r="G154" s="206" t="s">
        <v>684</v>
      </c>
    </row>
    <row r="155" spans="1:7" ht="63">
      <c r="A155" s="202" t="s">
        <v>624</v>
      </c>
      <c r="B155" s="203" t="s">
        <v>625</v>
      </c>
      <c r="C155" s="204" t="str">
        <f>C154</f>
        <v>SINAPI</v>
      </c>
      <c r="D155" s="204" t="s">
        <v>381</v>
      </c>
      <c r="E155" s="205" t="s">
        <v>685</v>
      </c>
      <c r="F155" s="204" t="s">
        <v>627</v>
      </c>
      <c r="G155" s="206" t="s">
        <v>686</v>
      </c>
    </row>
    <row r="156" spans="1:7" ht="15.75">
      <c r="A156" s="412"/>
      <c r="B156" s="413"/>
      <c r="C156" s="413"/>
      <c r="D156" s="413"/>
      <c r="E156" s="414"/>
      <c r="F156" s="207" t="s">
        <v>512</v>
      </c>
      <c r="G156" s="212">
        <v>2537.0500000000002</v>
      </c>
    </row>
    <row r="157" spans="1:7" ht="39" customHeight="1">
      <c r="A157" s="407" t="s">
        <v>629</v>
      </c>
      <c r="B157" s="408"/>
      <c r="C157" s="408"/>
      <c r="D157" s="408"/>
      <c r="E157" s="408"/>
      <c r="F157" s="408"/>
      <c r="G157" s="409"/>
    </row>
    <row r="158" spans="1:7" ht="15.75">
      <c r="A158" s="410" t="s">
        <v>168</v>
      </c>
      <c r="B158" s="411"/>
      <c r="C158" s="200" t="s">
        <v>169</v>
      </c>
      <c r="D158" s="200" t="s">
        <v>170</v>
      </c>
      <c r="E158" s="200" t="s">
        <v>171</v>
      </c>
      <c r="F158" s="200" t="s">
        <v>172</v>
      </c>
      <c r="G158" s="201" t="s">
        <v>135</v>
      </c>
    </row>
    <row r="159" spans="1:7" ht="31.5">
      <c r="A159" s="202" t="s">
        <v>527</v>
      </c>
      <c r="B159" s="203" t="s">
        <v>525</v>
      </c>
      <c r="C159" s="204" t="str">
        <f>C140</f>
        <v>SINAPI</v>
      </c>
      <c r="D159" s="204" t="s">
        <v>524</v>
      </c>
      <c r="E159" s="205" t="s">
        <v>630</v>
      </c>
      <c r="F159" s="204" t="s">
        <v>529</v>
      </c>
      <c r="G159" s="206" t="s">
        <v>631</v>
      </c>
    </row>
    <row r="160" spans="1:7" ht="47.25">
      <c r="A160" s="202" t="s">
        <v>632</v>
      </c>
      <c r="B160" s="203" t="s">
        <v>633</v>
      </c>
      <c r="C160" s="204" t="str">
        <f>C159</f>
        <v>SINAPI</v>
      </c>
      <c r="D160" s="204" t="s">
        <v>540</v>
      </c>
      <c r="E160" s="205" t="s">
        <v>634</v>
      </c>
      <c r="F160" s="204" t="s">
        <v>635</v>
      </c>
      <c r="G160" s="206" t="s">
        <v>636</v>
      </c>
    </row>
    <row r="161" spans="1:7" ht="47.25">
      <c r="A161" s="202" t="s">
        <v>637</v>
      </c>
      <c r="B161" s="203" t="s">
        <v>638</v>
      </c>
      <c r="C161" s="204" t="str">
        <f>C160</f>
        <v>SINAPI</v>
      </c>
      <c r="D161" s="204" t="s">
        <v>535</v>
      </c>
      <c r="E161" s="205" t="s">
        <v>639</v>
      </c>
      <c r="F161" s="204" t="s">
        <v>640</v>
      </c>
      <c r="G161" s="206" t="s">
        <v>434</v>
      </c>
    </row>
    <row r="162" spans="1:7" ht="15.75">
      <c r="A162" s="412"/>
      <c r="B162" s="413"/>
      <c r="C162" s="413"/>
      <c r="D162" s="413"/>
      <c r="E162" s="414"/>
      <c r="F162" s="207" t="s">
        <v>512</v>
      </c>
      <c r="G162" s="212">
        <v>2.2000000000000002</v>
      </c>
    </row>
    <row r="163" spans="1:7" ht="26.25" customHeight="1">
      <c r="A163" s="407" t="s">
        <v>641</v>
      </c>
      <c r="B163" s="408"/>
      <c r="C163" s="408"/>
      <c r="D163" s="408"/>
      <c r="E163" s="408"/>
      <c r="F163" s="408"/>
      <c r="G163" s="409"/>
    </row>
    <row r="164" spans="1:7" ht="15.75">
      <c r="A164" s="410" t="s">
        <v>168</v>
      </c>
      <c r="B164" s="411"/>
      <c r="C164" s="200" t="s">
        <v>169</v>
      </c>
      <c r="D164" s="200" t="s">
        <v>170</v>
      </c>
      <c r="E164" s="200" t="s">
        <v>171</v>
      </c>
      <c r="F164" s="200" t="s">
        <v>172</v>
      </c>
      <c r="G164" s="201" t="s">
        <v>135</v>
      </c>
    </row>
    <row r="165" spans="1:7" ht="94.5">
      <c r="A165" s="202" t="s">
        <v>642</v>
      </c>
      <c r="B165" s="203" t="s">
        <v>643</v>
      </c>
      <c r="C165" s="204" t="s">
        <v>131</v>
      </c>
      <c r="D165" s="204" t="s">
        <v>540</v>
      </c>
      <c r="E165" s="205" t="s">
        <v>644</v>
      </c>
      <c r="F165" s="204" t="s">
        <v>645</v>
      </c>
      <c r="G165" s="206" t="s">
        <v>646</v>
      </c>
    </row>
    <row r="166" spans="1:7" ht="94.5">
      <c r="A166" s="202" t="s">
        <v>647</v>
      </c>
      <c r="B166" s="203" t="s">
        <v>648</v>
      </c>
      <c r="C166" s="204" t="str">
        <f>C165</f>
        <v>SINAPI</v>
      </c>
      <c r="D166" s="204" t="s">
        <v>535</v>
      </c>
      <c r="E166" s="205" t="s">
        <v>419</v>
      </c>
      <c r="F166" s="204" t="s">
        <v>649</v>
      </c>
      <c r="G166" s="206" t="s">
        <v>650</v>
      </c>
    </row>
    <row r="167" spans="1:7" ht="15.75">
      <c r="A167" s="412"/>
      <c r="B167" s="413"/>
      <c r="C167" s="413"/>
      <c r="D167" s="413"/>
      <c r="E167" s="414"/>
      <c r="F167" s="207" t="s">
        <v>512</v>
      </c>
      <c r="G167" s="212">
        <v>3.26</v>
      </c>
    </row>
    <row r="168" spans="1:7" ht="15.75">
      <c r="A168" s="407" t="s">
        <v>651</v>
      </c>
      <c r="B168" s="408"/>
      <c r="C168" s="408"/>
      <c r="D168" s="408"/>
      <c r="E168" s="408"/>
      <c r="F168" s="408"/>
      <c r="G168" s="409"/>
    </row>
    <row r="169" spans="1:7" ht="15.75">
      <c r="A169" s="410" t="s">
        <v>168</v>
      </c>
      <c r="B169" s="411"/>
      <c r="C169" s="200" t="s">
        <v>169</v>
      </c>
      <c r="D169" s="200" t="s">
        <v>170</v>
      </c>
      <c r="E169" s="200" t="s">
        <v>171</v>
      </c>
      <c r="F169" s="200" t="s">
        <v>172</v>
      </c>
      <c r="G169" s="201" t="s">
        <v>135</v>
      </c>
    </row>
    <row r="170" spans="1:7" ht="94.5">
      <c r="A170" s="202" t="s">
        <v>565</v>
      </c>
      <c r="B170" s="203" t="s">
        <v>566</v>
      </c>
      <c r="C170" s="204" t="s">
        <v>131</v>
      </c>
      <c r="D170" s="204" t="s">
        <v>540</v>
      </c>
      <c r="E170" s="205" t="s">
        <v>561</v>
      </c>
      <c r="F170" s="204" t="s">
        <v>567</v>
      </c>
      <c r="G170" s="206" t="s">
        <v>568</v>
      </c>
    </row>
    <row r="171" spans="1:7" ht="94.5">
      <c r="A171" s="202" t="s">
        <v>569</v>
      </c>
      <c r="B171" s="203" t="s">
        <v>570</v>
      </c>
      <c r="C171" s="204" t="s">
        <v>131</v>
      </c>
      <c r="D171" s="204" t="s">
        <v>535</v>
      </c>
      <c r="E171" s="205" t="s">
        <v>578</v>
      </c>
      <c r="F171" s="204" t="s">
        <v>572</v>
      </c>
      <c r="G171" s="206" t="s">
        <v>652</v>
      </c>
    </row>
    <row r="172" spans="1:7" ht="63">
      <c r="A172" s="202" t="s">
        <v>554</v>
      </c>
      <c r="B172" s="203" t="s">
        <v>555</v>
      </c>
      <c r="C172" s="204" t="s">
        <v>131</v>
      </c>
      <c r="D172" s="204" t="s">
        <v>540</v>
      </c>
      <c r="E172" s="205" t="s">
        <v>556</v>
      </c>
      <c r="F172" s="204" t="s">
        <v>557</v>
      </c>
      <c r="G172" s="206" t="s">
        <v>558</v>
      </c>
    </row>
    <row r="173" spans="1:7" ht="63">
      <c r="A173" s="202" t="s">
        <v>559</v>
      </c>
      <c r="B173" s="203" t="s">
        <v>560</v>
      </c>
      <c r="C173" s="204" t="s">
        <v>131</v>
      </c>
      <c r="D173" s="204" t="s">
        <v>535</v>
      </c>
      <c r="E173" s="205" t="s">
        <v>528</v>
      </c>
      <c r="F173" s="204" t="s">
        <v>562</v>
      </c>
      <c r="G173" s="206" t="s">
        <v>270</v>
      </c>
    </row>
    <row r="174" spans="1:7" ht="31.5">
      <c r="A174" s="202" t="s">
        <v>527</v>
      </c>
      <c r="B174" s="203" t="s">
        <v>525</v>
      </c>
      <c r="C174" s="204" t="s">
        <v>131</v>
      </c>
      <c r="D174" s="204" t="s">
        <v>524</v>
      </c>
      <c r="E174" s="205" t="s">
        <v>528</v>
      </c>
      <c r="F174" s="204" t="s">
        <v>529</v>
      </c>
      <c r="G174" s="206" t="s">
        <v>653</v>
      </c>
    </row>
    <row r="175" spans="1:7" ht="63">
      <c r="A175" s="202" t="s">
        <v>654</v>
      </c>
      <c r="B175" s="203" t="s">
        <v>655</v>
      </c>
      <c r="C175" s="204" t="s">
        <v>131</v>
      </c>
      <c r="D175" s="204" t="s">
        <v>540</v>
      </c>
      <c r="E175" s="205" t="s">
        <v>561</v>
      </c>
      <c r="F175" s="204" t="s">
        <v>656</v>
      </c>
      <c r="G175" s="206" t="s">
        <v>580</v>
      </c>
    </row>
    <row r="176" spans="1:7" ht="63">
      <c r="A176" s="202" t="s">
        <v>657</v>
      </c>
      <c r="B176" s="203" t="s">
        <v>658</v>
      </c>
      <c r="C176" s="204" t="s">
        <v>131</v>
      </c>
      <c r="D176" s="204" t="s">
        <v>535</v>
      </c>
      <c r="E176" s="205" t="s">
        <v>578</v>
      </c>
      <c r="F176" s="204" t="s">
        <v>659</v>
      </c>
      <c r="G176" s="206" t="s">
        <v>660</v>
      </c>
    </row>
    <row r="177" spans="1:7" ht="15.75">
      <c r="A177" s="412"/>
      <c r="B177" s="413"/>
      <c r="C177" s="413"/>
      <c r="D177" s="413"/>
      <c r="E177" s="414"/>
      <c r="F177" s="207" t="s">
        <v>512</v>
      </c>
      <c r="G177" s="212">
        <v>0.66</v>
      </c>
    </row>
  </sheetData>
  <mergeCells count="45">
    <mergeCell ref="A1:G6"/>
    <mergeCell ref="A7:E7"/>
    <mergeCell ref="A8:D8"/>
    <mergeCell ref="F8:G8"/>
    <mergeCell ref="A9:C9"/>
    <mergeCell ref="E9:G9"/>
    <mergeCell ref="A11:G11"/>
    <mergeCell ref="A12:B12"/>
    <mergeCell ref="A87:E87"/>
    <mergeCell ref="A88:G88"/>
    <mergeCell ref="A89:B89"/>
    <mergeCell ref="A95:E95"/>
    <mergeCell ref="A96:G96"/>
    <mergeCell ref="A97:B97"/>
    <mergeCell ref="A102:E102"/>
    <mergeCell ref="A103:G103"/>
    <mergeCell ref="A104:B104"/>
    <mergeCell ref="A108:E108"/>
    <mergeCell ref="A142:E142"/>
    <mergeCell ref="A109:G109"/>
    <mergeCell ref="A110:B110"/>
    <mergeCell ref="A114:E114"/>
    <mergeCell ref="A115:G115"/>
    <mergeCell ref="A116:B116"/>
    <mergeCell ref="A124:E124"/>
    <mergeCell ref="A125:G125"/>
    <mergeCell ref="A126:B126"/>
    <mergeCell ref="A133:E133"/>
    <mergeCell ref="A134:G134"/>
    <mergeCell ref="A135:B135"/>
    <mergeCell ref="A168:G168"/>
    <mergeCell ref="A169:B169"/>
    <mergeCell ref="A177:E177"/>
    <mergeCell ref="A143:G143"/>
    <mergeCell ref="A144:B144"/>
    <mergeCell ref="A149:E149"/>
    <mergeCell ref="A150:G150"/>
    <mergeCell ref="A151:B151"/>
    <mergeCell ref="A156:E156"/>
    <mergeCell ref="A157:G157"/>
    <mergeCell ref="A158:B158"/>
    <mergeCell ref="A162:E162"/>
    <mergeCell ref="A163:G163"/>
    <mergeCell ref="A164:B164"/>
    <mergeCell ref="A167:E167"/>
  </mergeCells>
  <pageMargins left="0.31496062992125984" right="0.31496062992125984" top="0.39370078740157483" bottom="0.39370078740157483" header="0.31496062992125984" footer="0.31496062992125984"/>
  <pageSetup paperSize="9" scale="66" orientation="portrait" r:id="rId1"/>
  <rowBreaks count="2" manualBreakCount="2">
    <brk id="84" max="6" man="1"/>
    <brk id="11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6" zoomScaleNormal="100" workbookViewId="0">
      <selection activeCell="A9" sqref="A9:D10"/>
    </sheetView>
  </sheetViews>
  <sheetFormatPr defaultRowHeight="12.75"/>
  <cols>
    <col min="1" max="1" width="17" customWidth="1"/>
    <col min="2" max="2" width="28.42578125" customWidth="1"/>
    <col min="3" max="3" width="10.140625" customWidth="1"/>
    <col min="4" max="4" width="11.85546875" customWidth="1"/>
    <col min="5" max="5" width="4.5703125" customWidth="1"/>
    <col min="6" max="6" width="14.42578125" customWidth="1"/>
    <col min="7" max="7" width="13" customWidth="1"/>
  </cols>
  <sheetData>
    <row r="1" spans="1:7">
      <c r="A1" s="424"/>
      <c r="B1" s="424"/>
      <c r="C1" s="424"/>
      <c r="D1" s="424"/>
      <c r="E1" s="424"/>
      <c r="F1" s="424"/>
      <c r="G1" s="424"/>
    </row>
    <row r="2" spans="1:7" ht="21.75" customHeight="1">
      <c r="A2" s="424"/>
      <c r="B2" s="424"/>
      <c r="C2" s="424"/>
      <c r="D2" s="424"/>
      <c r="E2" s="424"/>
      <c r="F2" s="424"/>
      <c r="G2" s="424"/>
    </row>
    <row r="3" spans="1:7" ht="20.25" customHeight="1">
      <c r="A3" s="424"/>
      <c r="B3" s="424"/>
      <c r="C3" s="424"/>
      <c r="D3" s="424"/>
      <c r="E3" s="424"/>
      <c r="F3" s="424"/>
      <c r="G3" s="424"/>
    </row>
    <row r="4" spans="1:7" ht="21.75" customHeight="1">
      <c r="A4" s="424"/>
      <c r="B4" s="424"/>
      <c r="C4" s="424"/>
      <c r="D4" s="424"/>
      <c r="E4" s="424"/>
      <c r="F4" s="424"/>
      <c r="G4" s="424"/>
    </row>
    <row r="5" spans="1:7" ht="15">
      <c r="A5" s="213" t="s">
        <v>687</v>
      </c>
      <c r="B5" s="437" t="s">
        <v>688</v>
      </c>
      <c r="C5" s="437"/>
      <c r="D5" s="437"/>
      <c r="E5" s="437"/>
      <c r="F5" s="437"/>
      <c r="G5" s="437"/>
    </row>
    <row r="6" spans="1:7" ht="15">
      <c r="A6" s="214" t="s">
        <v>689</v>
      </c>
      <c r="B6" s="438" t="s">
        <v>690</v>
      </c>
      <c r="C6" s="438"/>
      <c r="D6" s="438"/>
      <c r="E6" s="215"/>
    </row>
    <row r="7" spans="1:7" ht="15">
      <c r="A7" s="216" t="s">
        <v>691</v>
      </c>
      <c r="B7" s="439" t="s">
        <v>692</v>
      </c>
      <c r="C7" s="440"/>
      <c r="D7" s="440"/>
      <c r="E7" s="217"/>
    </row>
    <row r="8" spans="1:7" ht="15">
      <c r="A8" s="216" t="s">
        <v>693</v>
      </c>
      <c r="B8" s="218" t="s">
        <v>724</v>
      </c>
      <c r="C8" s="219"/>
      <c r="D8" s="219"/>
      <c r="E8" s="217"/>
    </row>
    <row r="9" spans="1:7" ht="22.5" customHeight="1">
      <c r="A9" s="441" t="s">
        <v>694</v>
      </c>
      <c r="B9" s="441"/>
      <c r="C9" s="441"/>
      <c r="D9" s="441"/>
    </row>
    <row r="10" spans="1:7" ht="26.25" customHeight="1" thickBot="1">
      <c r="A10" s="441"/>
      <c r="B10" s="441"/>
      <c r="C10" s="441"/>
      <c r="D10" s="441"/>
    </row>
    <row r="11" spans="1:7" ht="21" thickBot="1">
      <c r="A11" s="434" t="s">
        <v>695</v>
      </c>
      <c r="B11" s="434"/>
      <c r="C11" s="434"/>
      <c r="D11" s="434"/>
      <c r="F11" s="435" t="s">
        <v>696</v>
      </c>
      <c r="G11" s="436"/>
    </row>
    <row r="12" spans="1:7" ht="15.75" thickBot="1">
      <c r="A12" s="449" t="s">
        <v>697</v>
      </c>
      <c r="B12" s="450"/>
      <c r="C12" s="220" t="s">
        <v>698</v>
      </c>
      <c r="D12" s="221" t="s">
        <v>699</v>
      </c>
      <c r="F12" s="222" t="s">
        <v>700</v>
      </c>
      <c r="G12" s="223" t="s">
        <v>701</v>
      </c>
    </row>
    <row r="13" spans="1:7" ht="15">
      <c r="A13" s="451" t="s">
        <v>702</v>
      </c>
      <c r="B13" s="452"/>
      <c r="C13" s="224" t="s">
        <v>703</v>
      </c>
      <c r="D13" s="225">
        <v>3.4299999999999997E-2</v>
      </c>
      <c r="F13" s="226">
        <v>3.4299999999999997E-2</v>
      </c>
      <c r="G13" s="227">
        <v>6.7100000000000007E-2</v>
      </c>
    </row>
    <row r="14" spans="1:7" ht="15">
      <c r="A14" s="453" t="s">
        <v>704</v>
      </c>
      <c r="B14" s="454"/>
      <c r="C14" s="228" t="s">
        <v>705</v>
      </c>
      <c r="D14" s="229">
        <v>2.8E-3</v>
      </c>
      <c r="F14" s="230">
        <v>2.8E-3</v>
      </c>
      <c r="G14" s="231">
        <v>7.4999999999999997E-3</v>
      </c>
    </row>
    <row r="15" spans="1:7" ht="15">
      <c r="A15" s="453" t="s">
        <v>706</v>
      </c>
      <c r="B15" s="454"/>
      <c r="C15" s="228" t="s">
        <v>707</v>
      </c>
      <c r="D15" s="229">
        <v>0.01</v>
      </c>
      <c r="F15" s="230">
        <v>0.01</v>
      </c>
      <c r="G15" s="231">
        <v>1.7399999999999999E-2</v>
      </c>
    </row>
    <row r="16" spans="1:7" ht="15">
      <c r="A16" s="455" t="s">
        <v>708</v>
      </c>
      <c r="B16" s="456"/>
      <c r="C16" s="232" t="s">
        <v>709</v>
      </c>
      <c r="D16" s="233">
        <v>9.4000000000000004E-3</v>
      </c>
      <c r="F16" s="234">
        <v>9.4000000000000004E-3</v>
      </c>
      <c r="G16" s="235">
        <v>1.17E-2</v>
      </c>
    </row>
    <row r="17" spans="1:7" ht="15">
      <c r="A17" s="457" t="s">
        <v>710</v>
      </c>
      <c r="B17" s="458"/>
      <c r="C17" s="236" t="s">
        <v>711</v>
      </c>
      <c r="D17" s="237">
        <v>6.7400000000000002E-2</v>
      </c>
      <c r="F17" s="226">
        <v>6.7400000000000002E-2</v>
      </c>
      <c r="G17" s="227">
        <v>9.4E-2</v>
      </c>
    </row>
    <row r="18" spans="1:7" ht="15">
      <c r="A18" s="464" t="s">
        <v>712</v>
      </c>
      <c r="B18" s="238" t="s">
        <v>713</v>
      </c>
      <c r="C18" s="466" t="s">
        <v>0</v>
      </c>
      <c r="D18" s="225">
        <v>6.4999999999999997E-3</v>
      </c>
      <c r="F18" s="442" t="s">
        <v>714</v>
      </c>
      <c r="G18" s="443"/>
    </row>
    <row r="19" spans="1:7" ht="15">
      <c r="A19" s="464"/>
      <c r="B19" s="239" t="s">
        <v>715</v>
      </c>
      <c r="C19" s="466"/>
      <c r="D19" s="229">
        <v>0.03</v>
      </c>
      <c r="F19" s="442"/>
      <c r="G19" s="443"/>
    </row>
    <row r="20" spans="1:7" ht="15">
      <c r="A20" s="464"/>
      <c r="B20" s="239" t="s">
        <v>716</v>
      </c>
      <c r="C20" s="466"/>
      <c r="D20" s="229">
        <v>0.05</v>
      </c>
      <c r="F20" s="442"/>
      <c r="G20" s="443"/>
    </row>
    <row r="21" spans="1:7" ht="15.75" thickBot="1">
      <c r="A21" s="465"/>
      <c r="B21" s="240" t="s">
        <v>717</v>
      </c>
      <c r="C21" s="467"/>
      <c r="D21" s="241">
        <v>4.4999999999999998E-2</v>
      </c>
      <c r="F21" s="442"/>
      <c r="G21" s="443"/>
    </row>
    <row r="22" spans="1:7" ht="15.75" thickBot="1">
      <c r="A22" s="444" t="s">
        <v>718</v>
      </c>
      <c r="B22" s="445"/>
      <c r="C22" s="446"/>
      <c r="D22" s="242">
        <f>SUM(D18:D21)</f>
        <v>0.13150000000000001</v>
      </c>
      <c r="F22" s="442"/>
      <c r="G22" s="443"/>
    </row>
    <row r="23" spans="1:7" ht="15.75" thickBot="1">
      <c r="A23" s="447"/>
      <c r="B23" s="447"/>
      <c r="C23" s="447"/>
      <c r="D23" s="447"/>
      <c r="F23" s="448"/>
      <c r="G23" s="448"/>
    </row>
    <row r="24" spans="1:7" ht="15" thickBot="1">
      <c r="A24" s="459" t="s">
        <v>719</v>
      </c>
      <c r="B24" s="460"/>
      <c r="C24" s="461"/>
      <c r="D24" s="243">
        <f>((1+D13+D14+D15)*(1+D16)*(1+D17)/(1-D22)-1)</f>
        <v>0.29899905662176152</v>
      </c>
      <c r="F24" s="244">
        <v>0.20760000000000001</v>
      </c>
      <c r="G24" s="245">
        <v>0.3</v>
      </c>
    </row>
    <row r="25" spans="1:7" ht="15.75">
      <c r="A25" s="246"/>
      <c r="B25" s="246"/>
      <c r="C25" s="246"/>
      <c r="D25" s="247"/>
    </row>
    <row r="26" spans="1:7">
      <c r="A26" s="462" t="s">
        <v>720</v>
      </c>
      <c r="B26" s="462"/>
      <c r="C26" s="462"/>
    </row>
    <row r="27" spans="1:7" ht="14.25">
      <c r="A27" s="463" t="s">
        <v>721</v>
      </c>
      <c r="B27" s="463"/>
      <c r="C27" s="463"/>
      <c r="F27" s="248"/>
    </row>
    <row r="28" spans="1:7">
      <c r="F28" s="248"/>
    </row>
  </sheetData>
  <mergeCells count="22">
    <mergeCell ref="A24:C24"/>
    <mergeCell ref="A26:C26"/>
    <mergeCell ref="A27:C27"/>
    <mergeCell ref="A18:A21"/>
    <mergeCell ref="C18:C21"/>
    <mergeCell ref="F18:G22"/>
    <mergeCell ref="A22:C22"/>
    <mergeCell ref="A23:D23"/>
    <mergeCell ref="F23:G23"/>
    <mergeCell ref="A12:B12"/>
    <mergeCell ref="A13:B13"/>
    <mergeCell ref="A14:B14"/>
    <mergeCell ref="A15:B15"/>
    <mergeCell ref="A16:B16"/>
    <mergeCell ref="A17:B17"/>
    <mergeCell ref="A11:D11"/>
    <mergeCell ref="F11:G11"/>
    <mergeCell ref="A1:G4"/>
    <mergeCell ref="B5:G5"/>
    <mergeCell ref="B6:D6"/>
    <mergeCell ref="B7:D7"/>
    <mergeCell ref="A9:D10"/>
  </mergeCells>
  <pageMargins left="0.511811024" right="0.511811024" top="0.78740157499999996" bottom="0.78740157499999996" header="0.31496062000000002" footer="0.31496062000000002"/>
  <pageSetup paperSize="9" scale="93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EST FARTURAO</vt:lpstr>
      <vt:lpstr>CRONOGRAMA</vt:lpstr>
      <vt:lpstr>PLANILHA DE CUSTOS</vt:lpstr>
      <vt:lpstr>custo unitario</vt:lpstr>
      <vt:lpstr>Plan1</vt:lpstr>
      <vt:lpstr>'EST FARTURAO'!Area_de_impressao</vt:lpstr>
      <vt:lpstr>Plan1!Area_de_impressao</vt:lpstr>
      <vt:lpstr>'PLANILHA DE CUSTOS'!Area_de_impressao</vt:lpstr>
      <vt:lpstr>CRONOGRAMA!Titulos_de_impressao</vt:lpstr>
      <vt:lpstr>'custo unitario'!Titulos_de_impressao</vt:lpstr>
      <vt:lpstr>'EST FARTURAO'!Titulos_de_impressao</vt:lpstr>
      <vt:lpstr>'PLANILHA DE CUSTOS'!Titulos_de_impressao</vt:lpstr>
    </vt:vector>
  </TitlesOfParts>
  <Company>INCRA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ua121</dc:creator>
  <cp:lastModifiedBy>Usuário do Windows</cp:lastModifiedBy>
  <cp:lastPrinted>2021-04-12T13:04:18Z</cp:lastPrinted>
  <dcterms:created xsi:type="dcterms:W3CDTF">2005-08-02T15:45:33Z</dcterms:created>
  <dcterms:modified xsi:type="dcterms:W3CDTF">2021-04-23T13:43:25Z</dcterms:modified>
</cp:coreProperties>
</file>